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7820" yWindow="-27860" windowWidth="19080" windowHeight="24780"/>
  </bookViews>
  <sheets>
    <sheet name="Individual Results" sheetId="11" r:id="rId1"/>
    <sheet name="Team Ranking" sheetId="13" r:id="rId2"/>
    <sheet name="Team Workings" sheetId="12" r:id="rId3"/>
  </sheets>
  <definedNames>
    <definedName name="_xlnm._FilterDatabase" localSheetId="1" hidden="1">'Team Ranking'!$B$5:$C$5</definedName>
  </definedNames>
  <calcPr calcId="140001" concurrentCalc="0"/>
  <pivotCaches>
    <pivotCache cacheId="0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3" l="1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G145" i="12"/>
  <c r="G150" i="12"/>
  <c r="G160" i="12"/>
  <c r="G165" i="12"/>
  <c r="G170" i="12"/>
  <c r="G178" i="12"/>
  <c r="G183" i="12"/>
  <c r="G187" i="12"/>
  <c r="G192" i="12"/>
  <c r="G196" i="12"/>
  <c r="G201" i="12"/>
  <c r="G206" i="12"/>
  <c r="G215" i="12"/>
  <c r="G224" i="12"/>
  <c r="G235" i="12"/>
  <c r="G243" i="12"/>
  <c r="G248" i="12"/>
  <c r="G137" i="12"/>
  <c r="G132" i="12"/>
  <c r="G127" i="12"/>
  <c r="G122" i="12"/>
  <c r="G117" i="12"/>
  <c r="G107" i="12"/>
  <c r="G96" i="12"/>
  <c r="G91" i="12"/>
  <c r="G86" i="12"/>
  <c r="G81" i="12"/>
  <c r="F248" i="12"/>
  <c r="F243" i="12"/>
  <c r="F240" i="12"/>
  <c r="F235" i="12"/>
  <c r="F231" i="12"/>
  <c r="F228" i="12"/>
  <c r="F224" i="12"/>
  <c r="F220" i="12"/>
  <c r="F215" i="12"/>
  <c r="F211" i="12"/>
  <c r="F206" i="12"/>
  <c r="F201" i="12"/>
  <c r="F196" i="12"/>
  <c r="F192" i="12"/>
  <c r="F187" i="12"/>
  <c r="F183" i="12"/>
  <c r="F178" i="12"/>
  <c r="F175" i="12"/>
  <c r="F170" i="12"/>
  <c r="F165" i="12"/>
  <c r="F160" i="12"/>
  <c r="F155" i="12"/>
  <c r="F150" i="12"/>
  <c r="F145" i="12"/>
  <c r="F142" i="12"/>
  <c r="F137" i="12"/>
  <c r="F132" i="12"/>
  <c r="F127" i="12"/>
  <c r="F122" i="12"/>
  <c r="F117" i="12"/>
  <c r="F112" i="12"/>
  <c r="F107" i="12"/>
  <c r="F103" i="12"/>
  <c r="F101" i="12"/>
  <c r="F96" i="12"/>
  <c r="F91" i="12"/>
  <c r="F86" i="12"/>
  <c r="F81" i="12"/>
  <c r="F76" i="12"/>
  <c r="F72" i="12"/>
  <c r="F68" i="12"/>
  <c r="F63" i="12"/>
  <c r="F58" i="12"/>
  <c r="F53" i="12"/>
  <c r="F48" i="12"/>
  <c r="F44" i="12"/>
  <c r="F41" i="12"/>
  <c r="F38" i="12"/>
  <c r="F33" i="12"/>
  <c r="F28" i="12"/>
  <c r="F23" i="12"/>
  <c r="F19" i="12"/>
  <c r="F14" i="12"/>
  <c r="F12" i="12"/>
  <c r="F9" i="12"/>
  <c r="F4" i="12"/>
  <c r="G72" i="12"/>
  <c r="G68" i="12"/>
  <c r="G63" i="12"/>
  <c r="G58" i="12"/>
  <c r="G53" i="12"/>
  <c r="G48" i="12"/>
  <c r="G28" i="12"/>
  <c r="G23" i="12"/>
  <c r="G19" i="12"/>
  <c r="G14" i="12"/>
  <c r="G4" i="12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</calcChain>
</file>

<file path=xl/sharedStrings.xml><?xml version="1.0" encoding="utf-8"?>
<sst xmlns="http://schemas.openxmlformats.org/spreadsheetml/2006/main" count="887" uniqueCount="275">
  <si>
    <t>Race Team</t>
  </si>
  <si>
    <t>Piper Alderman A</t>
  </si>
  <si>
    <t>Sixth Floor Selborne Wentworth A</t>
  </si>
  <si>
    <t>Resolve Litigation Lawyers A</t>
  </si>
  <si>
    <t>Hicksons A</t>
  </si>
  <si>
    <t>Stewart Cameron</t>
  </si>
  <si>
    <t>Richard Butler</t>
  </si>
  <si>
    <t>Sean Cameron</t>
  </si>
  <si>
    <t>Anne Sandeman</t>
  </si>
  <si>
    <t>Jen Bradley</t>
  </si>
  <si>
    <t>McCullough Robertson A</t>
  </si>
  <si>
    <t>Clementine Baker</t>
  </si>
  <si>
    <t>Mills Oakley Lawyers A</t>
  </si>
  <si>
    <t>Reuben Bramanathan</t>
  </si>
  <si>
    <t>Andrew Wallis</t>
  </si>
  <si>
    <t>Jeremy Perier</t>
  </si>
  <si>
    <t>Martin Williams</t>
  </si>
  <si>
    <t>Stuart MacNaughton</t>
  </si>
  <si>
    <t>Vlad Vishney</t>
  </si>
  <si>
    <t>Sarah Gant</t>
  </si>
  <si>
    <t>King &amp; Wood Mallesons A</t>
  </si>
  <si>
    <t>Jason Li</t>
  </si>
  <si>
    <t>Army Lawyers A</t>
  </si>
  <si>
    <t>Jessica Mah</t>
  </si>
  <si>
    <t>John Bridley</t>
  </si>
  <si>
    <t>Daniel Dressler</t>
  </si>
  <si>
    <t>Mitch Cameron</t>
  </si>
  <si>
    <t>Patrick McGushin</t>
  </si>
  <si>
    <t>Tenille Marsh</t>
  </si>
  <si>
    <t>Sam Pearlman</t>
  </si>
  <si>
    <t>Crouchwoods A</t>
  </si>
  <si>
    <t>Katherine Flynn</t>
  </si>
  <si>
    <t>Chambers Russell Lawyers A</t>
  </si>
  <si>
    <t>Helen Woods</t>
  </si>
  <si>
    <t>Scott Chambers</t>
  </si>
  <si>
    <t>Nicholas Crouch</t>
  </si>
  <si>
    <t>Catherine Newman</t>
  </si>
  <si>
    <t xml:space="preserve">Shabnam Amirbeaggi </t>
  </si>
  <si>
    <t>Melysha Turnbull</t>
  </si>
  <si>
    <t>Henry Davis York A</t>
  </si>
  <si>
    <t>Roger Marshall</t>
  </si>
  <si>
    <t>Ground Floor Wentworth Chambers A</t>
  </si>
  <si>
    <t>Louise Cantrill</t>
  </si>
  <si>
    <t>Belinda Marshall</t>
  </si>
  <si>
    <t>Ben Fisher</t>
  </si>
  <si>
    <t>Louise McBride</t>
  </si>
  <si>
    <t>Ben Macoun</t>
  </si>
  <si>
    <t>Rachel Quigley</t>
  </si>
  <si>
    <t>Gadens A</t>
  </si>
  <si>
    <t>Georgia Milne</t>
  </si>
  <si>
    <t>Bradley Allen Love Lawyers A</t>
  </si>
  <si>
    <t>Richard Bullock</t>
  </si>
  <si>
    <t>Grace Lynn</t>
  </si>
  <si>
    <t>Rory O'Connor</t>
  </si>
  <si>
    <t>Raphael Perla</t>
  </si>
  <si>
    <t>The Mooseman A</t>
  </si>
  <si>
    <t>Emily Hunter</t>
  </si>
  <si>
    <t>Michael "Moose" Burns</t>
  </si>
  <si>
    <t>Bannon, Frank</t>
  </si>
  <si>
    <t>Clayton Utz A</t>
  </si>
  <si>
    <t>Sam Brown</t>
  </si>
  <si>
    <t>Herbert Smith Freehills A</t>
  </si>
  <si>
    <t>Fielder, Hayden</t>
  </si>
  <si>
    <t>Natalie Berents</t>
  </si>
  <si>
    <t>Williams, Greg</t>
  </si>
  <si>
    <t>David Grainger</t>
  </si>
  <si>
    <t>Knuckey, Josh</t>
  </si>
  <si>
    <t>Henry Shatwell</t>
  </si>
  <si>
    <t>Bianca Wallace</t>
  </si>
  <si>
    <t>Moray &amp; Agnew  A</t>
  </si>
  <si>
    <t>Peter Velez</t>
  </si>
  <si>
    <t>Watson Mangioni A</t>
  </si>
  <si>
    <t>Christopher Dennett</t>
  </si>
  <si>
    <t>Michael Beaumont</t>
  </si>
  <si>
    <t>Geoff Connellan</t>
  </si>
  <si>
    <t>Elliot Capner</t>
  </si>
  <si>
    <t>Prue Loader</t>
  </si>
  <si>
    <t>Silvana Jovcevska</t>
  </si>
  <si>
    <t>Georgia Quick</t>
  </si>
  <si>
    <t>Ashurst A</t>
  </si>
  <si>
    <t>Victoria Johns</t>
  </si>
  <si>
    <t>Allens A</t>
  </si>
  <si>
    <t>David Watson</t>
  </si>
  <si>
    <t>Georgina Herring</t>
  </si>
  <si>
    <t>Patrick Clark</t>
  </si>
  <si>
    <t>Ashurst B</t>
  </si>
  <si>
    <t>Molly Snaith</t>
  </si>
  <si>
    <t xml:space="preserve">Jordan Clitheroe </t>
  </si>
  <si>
    <t>Kaelah Ford</t>
  </si>
  <si>
    <t>Allens B</t>
  </si>
  <si>
    <t>Yasmin Bell</t>
  </si>
  <si>
    <t>Curwoods A</t>
  </si>
  <si>
    <t>Karantonis, John</t>
  </si>
  <si>
    <t>Clayton Utz E</t>
  </si>
  <si>
    <t>Sally Morshead</t>
  </si>
  <si>
    <t>Walden, Sophie</t>
  </si>
  <si>
    <t>Ian Jones</t>
  </si>
  <si>
    <t>Monfared, Yasmin</t>
  </si>
  <si>
    <t xml:space="preserve">Scott Kennedy </t>
  </si>
  <si>
    <t>Ryan Thorne</t>
  </si>
  <si>
    <t>King &amp; Wood Mallesons B</t>
  </si>
  <si>
    <t>Emily Rich</t>
  </si>
  <si>
    <t>King &amp; Wood Mallesons C</t>
  </si>
  <si>
    <t>Simon Burnett</t>
  </si>
  <si>
    <t>Tom Edwards</t>
  </si>
  <si>
    <t>King &amp; Wood Mallesons D</t>
  </si>
  <si>
    <t>Tim Stanton</t>
  </si>
  <si>
    <t>Amy Maguire</t>
  </si>
  <si>
    <t>Tracy Liu</t>
  </si>
  <si>
    <t>Andrew McDonald</t>
  </si>
  <si>
    <t>Morgan Campbell</t>
  </si>
  <si>
    <t>Moray &amp; Agnew  B</t>
  </si>
  <si>
    <t xml:space="preserve">Jakeob Brown </t>
  </si>
  <si>
    <t>Peter McCarthy</t>
  </si>
  <si>
    <t>John McKellar</t>
  </si>
  <si>
    <t>Seyi Onitri</t>
  </si>
  <si>
    <t xml:space="preserve">Amy Linton </t>
  </si>
  <si>
    <t>Sarah Dobbie</t>
  </si>
  <si>
    <t>Rob Anderson</t>
  </si>
  <si>
    <t>Claire Bradbury</t>
  </si>
  <si>
    <t>Ashurst C</t>
  </si>
  <si>
    <t>Stephanie Glass</t>
  </si>
  <si>
    <t>Team Chow A</t>
  </si>
  <si>
    <t>Alexis Rosenberg</t>
  </si>
  <si>
    <t>Kristen Griffin</t>
  </si>
  <si>
    <t>James Sin</t>
  </si>
  <si>
    <t>Camille Cedergren</t>
  </si>
  <si>
    <t xml:space="preserve">Jilly Cohen </t>
  </si>
  <si>
    <t>Elizabeth Duncan</t>
  </si>
  <si>
    <t>Ashurst D</t>
  </si>
  <si>
    <t>Scarlet Reid</t>
  </si>
  <si>
    <t>Henry Davis York C</t>
  </si>
  <si>
    <t xml:space="preserve">Chelsea Parker </t>
  </si>
  <si>
    <t>Michael Bampton</t>
  </si>
  <si>
    <t>James King</t>
  </si>
  <si>
    <t>Sixth Floor Selborne Wentworth B</t>
  </si>
  <si>
    <t>Bronwyn Maynard</t>
  </si>
  <si>
    <t>Julia Roy</t>
  </si>
  <si>
    <t>Ben McCosker</t>
  </si>
  <si>
    <t>John Smidmore</t>
  </si>
  <si>
    <t>Hicksons B</t>
  </si>
  <si>
    <t>Sher, Neil</t>
  </si>
  <si>
    <t>Clayton Utz G</t>
  </si>
  <si>
    <t>Rod Cameron</t>
  </si>
  <si>
    <t>Foreman, Adam</t>
  </si>
  <si>
    <t>Scott Stierli</t>
  </si>
  <si>
    <t>Wilson, Matt</t>
  </si>
  <si>
    <t>Scott Finneran</t>
  </si>
  <si>
    <t>Farmer, Robyn</t>
  </si>
  <si>
    <t>William Chapman-Smith</t>
  </si>
  <si>
    <t>Gadens B</t>
  </si>
  <si>
    <t>Christopher Chow</t>
  </si>
  <si>
    <t>Team Chow B</t>
  </si>
  <si>
    <t>Lachlan Williams</t>
  </si>
  <si>
    <t>Alec Brown</t>
  </si>
  <si>
    <t>Tara Voyce</t>
  </si>
  <si>
    <t>Adam Wilzcek</t>
  </si>
  <si>
    <t>Brent Thompson</t>
  </si>
  <si>
    <t>Ben Sewell</t>
  </si>
  <si>
    <t>John Tryon</t>
  </si>
  <si>
    <t>Hicksons C</t>
  </si>
  <si>
    <t>Michael Compton</t>
  </si>
  <si>
    <t>Herbert Smith Freehills B</t>
  </si>
  <si>
    <t>Marc Ward</t>
  </si>
  <si>
    <t>Richard Burgess</t>
  </si>
  <si>
    <t>Ashley Bird</t>
  </si>
  <si>
    <t>Katie Simmonds</t>
  </si>
  <si>
    <t>Catherine Pittaway</t>
  </si>
  <si>
    <t>Justin Pelly</t>
  </si>
  <si>
    <t>Joss Douglas</t>
  </si>
  <si>
    <t>McCullough Robertson B</t>
  </si>
  <si>
    <t>Eliza Humble</t>
  </si>
  <si>
    <t>Andrew Dwyer</t>
  </si>
  <si>
    <t>Jeremy Munce</t>
  </si>
  <si>
    <t>Phillip Harvey</t>
  </si>
  <si>
    <t>Mitchell Kelly</t>
  </si>
  <si>
    <t>Henry Davis York Composite A</t>
  </si>
  <si>
    <t>Nathan Roberts</t>
  </si>
  <si>
    <t>Jacques McElhone</t>
  </si>
  <si>
    <t>Bryant, Max</t>
  </si>
  <si>
    <t>Clayton Utz F</t>
  </si>
  <si>
    <t>David Lewis</t>
  </si>
  <si>
    <t>Lim, Daniel</t>
  </si>
  <si>
    <t>Shine Wong</t>
  </si>
  <si>
    <t>AMP A</t>
  </si>
  <si>
    <t>Donald, Jonathan</t>
  </si>
  <si>
    <t>Rachel Carter</t>
  </si>
  <si>
    <t>GP Legal A</t>
  </si>
  <si>
    <t>Scott Freeman</t>
  </si>
  <si>
    <t>David, Nick</t>
  </si>
  <si>
    <t>Clayton Utz C</t>
  </si>
  <si>
    <t>Amanda Gilkes</t>
  </si>
  <si>
    <t>Moray &amp; Agnew  D</t>
  </si>
  <si>
    <t>Higgins, Edwina</t>
  </si>
  <si>
    <t>Samantha Palmer</t>
  </si>
  <si>
    <t>Grant, Eliza</t>
  </si>
  <si>
    <t>Anna Kaufman</t>
  </si>
  <si>
    <t>Cook, Larissa</t>
  </si>
  <si>
    <t>Lucas Keogh</t>
  </si>
  <si>
    <t>Wilson, Brian</t>
  </si>
  <si>
    <t>Clayton Utz D</t>
  </si>
  <si>
    <t>Andrew Dunn</t>
  </si>
  <si>
    <t>Army Lawyers B</t>
  </si>
  <si>
    <t>Rees, Alex</t>
  </si>
  <si>
    <t>Geoff Cameron</t>
  </si>
  <si>
    <t>Thompson, Doug</t>
  </si>
  <si>
    <t xml:space="preserve">Damian Spendelove </t>
  </si>
  <si>
    <t>Mills, Richard</t>
  </si>
  <si>
    <t>Steven Zographakis</t>
  </si>
  <si>
    <t>Herbert Smith Freehills C</t>
  </si>
  <si>
    <t>Battersby, Matthew</t>
  </si>
  <si>
    <t>Clayton Utz B</t>
  </si>
  <si>
    <t>David Gilham</t>
  </si>
  <si>
    <t>Henry Davis York D</t>
  </si>
  <si>
    <t>Weller, Patrick</t>
  </si>
  <si>
    <t>Edward Downer</t>
  </si>
  <si>
    <t>Hayford, Owen</t>
  </si>
  <si>
    <t>Elizabeth Mason</t>
  </si>
  <si>
    <t>Brolsma, Hugh</t>
  </si>
  <si>
    <t>Matt Hundt</t>
  </si>
  <si>
    <t>Chris Clarke</t>
  </si>
  <si>
    <t>Watson Mangioni B</t>
  </si>
  <si>
    <t>Patrick Warnes</t>
  </si>
  <si>
    <t>Moray &amp; Agnew  C</t>
  </si>
  <si>
    <t>Katie Beaumont</t>
  </si>
  <si>
    <t>Lily Sher</t>
  </si>
  <si>
    <t>Sharon Kennedy</t>
  </si>
  <si>
    <t>Lauren Smith</t>
  </si>
  <si>
    <t>Andrew Gregory</t>
  </si>
  <si>
    <t>Emma Reilly</t>
  </si>
  <si>
    <t>Sarah Palmer</t>
  </si>
  <si>
    <t>Mills Oakley Lawyers B</t>
  </si>
  <si>
    <t>Carter Moore</t>
  </si>
  <si>
    <t>Henry Davis York B</t>
  </si>
  <si>
    <t>Hannah Walters</t>
  </si>
  <si>
    <t>Jason Munstermann</t>
  </si>
  <si>
    <t xml:space="preserve">Joshua Barwick </t>
  </si>
  <si>
    <t>Chris Nielsen</t>
  </si>
  <si>
    <t>Jordan Bookman</t>
  </si>
  <si>
    <t>Matthew Benson</t>
  </si>
  <si>
    <t>DQ</t>
  </si>
  <si>
    <t>DNS</t>
  </si>
  <si>
    <t>DNF</t>
  </si>
  <si>
    <t>Bib</t>
  </si>
  <si>
    <t>Name</t>
  </si>
  <si>
    <t xml:space="preserve">Mitchell Coidan </t>
  </si>
  <si>
    <t>John Marshall</t>
  </si>
  <si>
    <t>Frazer Hunt</t>
  </si>
  <si>
    <t>Todd Alexis</t>
  </si>
  <si>
    <t>Jack Coles</t>
  </si>
  <si>
    <t>David Robertson</t>
  </si>
  <si>
    <t>Jamie Neill</t>
  </si>
  <si>
    <t>Michael Daniel</t>
  </si>
  <si>
    <t>John Markos</t>
  </si>
  <si>
    <t>Tom Norris</t>
  </si>
  <si>
    <t>Place</t>
  </si>
  <si>
    <t>Lawyers Race</t>
  </si>
  <si>
    <t>Saturday 2nd August 2014</t>
  </si>
  <si>
    <t>Red Time</t>
  </si>
  <si>
    <t>Blue Time</t>
  </si>
  <si>
    <t>Combined Time</t>
  </si>
  <si>
    <t>NO RESULT</t>
  </si>
  <si>
    <t>Grand Total</t>
  </si>
  <si>
    <t>Row Labels</t>
  </si>
  <si>
    <t>Red Run</t>
  </si>
  <si>
    <t>Blue Run</t>
  </si>
  <si>
    <t>Team Name</t>
  </si>
  <si>
    <t>GIANT SLALOM - Team Results</t>
  </si>
  <si>
    <t>GIANT SLALOM - Individual Results</t>
  </si>
  <si>
    <t>Rank</t>
  </si>
  <si>
    <t>Team</t>
  </si>
  <si>
    <t>Score</t>
  </si>
  <si>
    <t>Team Score*</t>
  </si>
  <si>
    <t xml:space="preserve">  Teams with 4 or less valid times are disqualified.</t>
  </si>
  <si>
    <t xml:space="preserve">* Sum of the fastest 6 valid times scored by team, unless only 5 valid times are posted in which case the slowest (5th) time is doubled.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</si>
</sst>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:ss.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/>
    <xf numFmtId="165" fontId="0" fillId="0" borderId="4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4" xfId="0" applyFont="1" applyBorder="1"/>
    <xf numFmtId="2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0" fontId="2" fillId="3" borderId="0" xfId="0" applyFont="1" applyFill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4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76200</xdr:rowOff>
    </xdr:from>
    <xdr:to>
      <xdr:col>1</xdr:col>
      <xdr:colOff>523876</xdr:colOff>
      <xdr:row>1</xdr:row>
      <xdr:rowOff>211455</xdr:rowOff>
    </xdr:to>
    <xdr:pic>
      <xdr:nvPicPr>
        <xdr:cNvPr id="2" name="Picture 1" descr="S:\Marketing &amp; Media\Logos\New KT Logo\Snowsports\SPORTS_p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1047750" cy="401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76200</xdr:rowOff>
    </xdr:from>
    <xdr:to>
      <xdr:col>6</xdr:col>
      <xdr:colOff>1122045</xdr:colOff>
      <xdr:row>1</xdr:row>
      <xdr:rowOff>201930</xdr:rowOff>
    </xdr:to>
    <xdr:pic>
      <xdr:nvPicPr>
        <xdr:cNvPr id="3" name="Picture 2" descr="S:\Marketing &amp; Media\Logos\New KT Logo\Snowsports\SPORTS_p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76200"/>
          <a:ext cx="94107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76200</xdr:rowOff>
    </xdr:from>
    <xdr:to>
      <xdr:col>0</xdr:col>
      <xdr:colOff>1133476</xdr:colOff>
      <xdr:row>2</xdr:row>
      <xdr:rowOff>1905</xdr:rowOff>
    </xdr:to>
    <xdr:pic>
      <xdr:nvPicPr>
        <xdr:cNvPr id="2" name="Picture 1" descr="S:\Marketing &amp; Media\Logos\New KT Logo\Snowsports\SPORTS_p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104775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76200</xdr:rowOff>
    </xdr:from>
    <xdr:to>
      <xdr:col>6</xdr:col>
      <xdr:colOff>607695</xdr:colOff>
      <xdr:row>2</xdr:row>
      <xdr:rowOff>1905</xdr:rowOff>
    </xdr:to>
    <xdr:pic>
      <xdr:nvPicPr>
        <xdr:cNvPr id="3" name="Picture 2" descr="S:\Marketing &amp; Media\Logos\New KT Logo\Snowsports\SPORTS_p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76200"/>
          <a:ext cx="931545" cy="38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WM" refreshedDate="41886.599847800928" createdVersion="4" refreshedVersion="4" minRefreshableVersion="3" recordCount="193">
  <cacheSource type="worksheet">
    <worksheetSource ref="A5:F198" sheet="Individual Results"/>
  </cacheSource>
  <cacheFields count="6">
    <cacheField name="Place" numFmtId="0">
      <sharedItems containsString="0" containsBlank="1" containsNumber="1" containsInteger="1" minValue="1" maxValue="141"/>
    </cacheField>
    <cacheField name="Bib" numFmtId="0">
      <sharedItems containsSemiMixedTypes="0" containsString="0" containsNumber="1" containsInteger="1" minValue="1" maxValue="200"/>
    </cacheField>
    <cacheField name="Name" numFmtId="0">
      <sharedItems count="193">
        <s v="Knuckey, Josh"/>
        <s v="Jamie Neill"/>
        <s v="Sam Brown"/>
        <s v="Martin Williams"/>
        <s v="Henry Shatwell"/>
        <s v="Daniel Dressler"/>
        <s v="Andrew Wallis"/>
        <s v="Patrick McGushin"/>
        <s v="David Grainger"/>
        <s v="Melysha Turnbull"/>
        <s v="Richard Bullock"/>
        <s v="John Marshall"/>
        <s v="Adam Wilzcek"/>
        <s v="Rob Anderson"/>
        <s v="Scott Kennedy "/>
        <s v="Nicholas Crouch"/>
        <s v="Alec Brown"/>
        <s v="Bannon, Frank"/>
        <s v="Andrew McDonald"/>
        <s v="Georgia Quick"/>
        <s v="Sarah Dobbie"/>
        <s v="Fielder, Hayden"/>
        <s v="Reuben Bramanathan"/>
        <s v="Stewart Cameron"/>
        <s v="Jen Bradley"/>
        <s v="Brolsma, Hugh"/>
        <s v="Battersby, Matthew"/>
        <s v="David Watson"/>
        <s v="Hayford, Owen"/>
        <s v="Rachel Quigley"/>
        <s v="David Robertson"/>
        <s v="Christopher Dennett"/>
        <s v="Anne Sandeman"/>
        <s v="Ben Macoun"/>
        <s v="Bianca Wallace"/>
        <s v="Williams, Greg"/>
        <s v="Jack Coles"/>
        <s v="Jessica Mah"/>
        <s v="Sarah Gant"/>
        <s v="Lucas Keogh"/>
        <s v="Geoff Connellan"/>
        <s v="Nathan Roberts"/>
        <s v="Michael Beaumont"/>
        <s v="Frazer Hunt"/>
        <s v="Monfared, Yasmin"/>
        <s v="Ben Sewell"/>
        <s v="Jason Li"/>
        <s v="Jordan Clitheroe "/>
        <s v="Rory O'Connor"/>
        <s v="Ben Fisher"/>
        <s v="Higgins, Edwina"/>
        <s v="Morgan Campbell"/>
        <s v="Scarlet Reid"/>
        <s v="John Markos"/>
        <s v="Prue Loader"/>
        <s v="Tenille Marsh"/>
        <s v="John Bridley"/>
        <s v="David, Nick"/>
        <s v="Hannah Walters"/>
        <s v="Ian Jones"/>
        <s v="Damian Spendelove "/>
        <s v="Weller, Patrick"/>
        <s v="Belinda Marshall"/>
        <s v="Joss Douglas"/>
        <s v="Todd Alexis"/>
        <s v="Richard Burgess"/>
        <s v="Michael Bampton"/>
        <s v="Roger Marshall"/>
        <s v="Jeremy Perier"/>
        <s v="Rees, Alex"/>
        <s v="Rachel Carter"/>
        <s v="Molly Snaith"/>
        <s v="Patrick Clark"/>
        <s v="Mitch Cameron"/>
        <s v="Elliot Capner"/>
        <s v="Ryan Thorne"/>
        <s v="Stuart MacNaughton"/>
        <s v="Wilson, Brian"/>
        <s v="Carter Moore"/>
        <s v="Clementine Baker"/>
        <s v="Mills, Richard"/>
        <s v="Peter Velez"/>
        <s v="Simon Burnett"/>
        <s v="Jordan Bookman"/>
        <s v="Joshua Barwick "/>
        <s v="Tim Stanton"/>
        <s v="Mitchell Kelly"/>
        <s v="Emily Rich"/>
        <s v="Thompson, Doug"/>
        <s v="Jakeob Brown "/>
        <s v="Louise Cantrill"/>
        <s v="Chris Clarke"/>
        <s v="Ben McCosker"/>
        <s v="Matthew Benson"/>
        <s v="Sean Cameron"/>
        <s v="Tracy Liu"/>
        <s v="Eliza Humble"/>
        <s v="Silvana Jovcevska"/>
        <s v="Sarah Palmer"/>
        <s v="Marc Ward"/>
        <s v="Cook, Larissa"/>
        <s v="Sam Pearlman"/>
        <s v="Tara Voyce"/>
        <s v="Scott Stierli"/>
        <s v="Patrick Warnes"/>
        <s v="Sally Morshead"/>
        <s v="Donald, Jonathan"/>
        <s v="Sher, Neil"/>
        <s v="Brent Thompson"/>
        <s v="David Gilham"/>
        <s v="Foreman, Adam"/>
        <s v="Bryant, Max"/>
        <s v="James King"/>
        <s v="Jacques McElhone"/>
        <s v="Sharon Kennedy"/>
        <s v="Karantonis, John"/>
        <s v="Jeremy Munce"/>
        <s v="Victoria Johns"/>
        <s v="Seyi Onitri"/>
        <s v="Rod Cameron"/>
        <s v="Kristen Griffin"/>
        <s v="Julia Roy"/>
        <s v="Mitchell Coidan "/>
        <s v="Helen Woods"/>
        <s v="Andrew Dunn"/>
        <s v="Phillip Harvey"/>
        <s v="Shabnam Amirbeaggi "/>
        <s v="Christopher Chow"/>
        <s v="Claire Bradbury"/>
        <s v="Yasmin Bell"/>
        <s v="Michael &quot;Moose&quot; Burns"/>
        <s v="Lily Sher"/>
        <s v="Emily Hunter"/>
        <s v="Katie Beaumont"/>
        <s v="Elizabeth Mason"/>
        <s v="Amanda Gilkes"/>
        <s v="John McKellar"/>
        <s v="Geoff Cameron"/>
        <s v="Michael Compton"/>
        <s v="Samantha Palmer"/>
        <s v="Alexis Rosenberg"/>
        <s v="Michael Daniel"/>
        <s v="Tom Norris"/>
        <s v="Richard Butler"/>
        <s v="Vlad Vishney"/>
        <s v="Katherine Flynn"/>
        <s v="Scott Chambers"/>
        <s v="Catherine Newman"/>
        <s v="Louise McBride"/>
        <s v="Georgia Milne"/>
        <s v="Grace Lynn"/>
        <s v="Raphael Perla"/>
        <s v="Natalie Berents"/>
        <s v="Georgina Herring"/>
        <s v="Kaelah Ford"/>
        <s v="Walden, Sophie"/>
        <s v="Tom Edwards"/>
        <s v="Amy Maguire"/>
        <s v="Peter McCarthy"/>
        <s v="Amy Linton "/>
        <s v="Stephanie Glass"/>
        <s v="James Sin"/>
        <s v="Camille Cedergren"/>
        <s v="Jilly Cohen "/>
        <s v="Elizabeth Duncan"/>
        <s v="Chelsea Parker "/>
        <s v="Bronwyn Maynard"/>
        <s v="John Smidmore"/>
        <s v="Wilson, Matt"/>
        <s v="Scott Finneran"/>
        <s v="Farmer, Robyn"/>
        <s v="William Chapman-Smith"/>
        <s v="Lachlan Williams"/>
        <s v="John Tryon"/>
        <s v="Ashley Bird"/>
        <s v="Katie Simmonds"/>
        <s v="Catherine Pittaway"/>
        <s v="Justin Pelly"/>
        <s v="Andrew Dwyer"/>
        <s v="David Lewis"/>
        <s v="Lim, Daniel"/>
        <s v="Shine Wong"/>
        <s v="Scott Freeman"/>
        <s v="Grant, Eliza"/>
        <s v="Anna Kaufman"/>
        <s v="Steven Zographakis"/>
        <s v="Edward Downer"/>
        <s v="Matt Hundt"/>
        <s v="Lauren Smith"/>
        <s v="Andrew Gregory"/>
        <s v="Emma Reilly"/>
        <s v="Jason Munstermann"/>
        <s v="Chris Nielsen"/>
      </sharedItems>
    </cacheField>
    <cacheField name="Race Team" numFmtId="0">
      <sharedItems count="56">
        <s v="Clayton Utz A"/>
        <s v="Piper Alderman A"/>
        <s v="Herbert Smith Freehills A"/>
        <s v="Mills Oakley Lawyers A"/>
        <s v="King &amp; Wood Mallesons A"/>
        <s v="Henry Davis York A"/>
        <s v="Gadens A"/>
        <s v="Sixth Floor Selborne Wentworth A"/>
        <s v="Team Chow B"/>
        <s v="Ashurst A"/>
        <s v="Curwoods A"/>
        <s v="Crouchwoods A"/>
        <s v="King &amp; Wood Mallesons C"/>
        <s v="Moray &amp; Agnew  B"/>
        <s v="McCullough Robertson A"/>
        <s v="Hicksons A"/>
        <s v="Clayton Utz B"/>
        <s v="Moray &amp; Agnew  A"/>
        <s v="Henry Davis York Composite A"/>
        <s v="Watson Mangioni A"/>
        <s v="Clayton Utz E"/>
        <s v="Army Lawyers A"/>
        <s v="Clayton Utz C"/>
        <s v="Henry Davis York C"/>
        <s v="Mills Oakley Lawyers B"/>
        <s v="Army Lawyers B"/>
        <s v="Ground Floor Wentworth Chambers A"/>
        <s v="McCullough Robertson B"/>
        <s v="Herbert Smith Freehills B"/>
        <s v="Clayton Utz D"/>
        <s v="GP Legal A"/>
        <s v="Allens A"/>
        <s v="Ashurst B"/>
        <s v="King &amp; Wood Mallesons B"/>
        <s v="Henry Davis York B"/>
        <s v="Herbert Smith Freehills C"/>
        <s v="Watson Mangioni B"/>
        <s v="Hicksons C"/>
        <s v="Gadens B"/>
        <s v="Hicksons B"/>
        <s v="Moray &amp; Agnew  C"/>
        <s v="Clayton Utz F"/>
        <s v="Clayton Utz G"/>
        <s v="Henry Davis York D"/>
        <s v="Sixth Floor Selborne Wentworth B"/>
        <s v="Team Chow A"/>
        <s v="Ashurst C"/>
        <s v="The Mooseman A"/>
        <s v="Moray &amp; Agnew  D"/>
        <s v="Resolve Litigation Lawyers A"/>
        <s v="Chambers Russell Lawyers A"/>
        <s v="Bradley Allen Love Lawyers A"/>
        <s v="Allens B"/>
        <s v="King &amp; Wood Mallesons D"/>
        <s v="Ashurst D"/>
        <s v="AMP A"/>
      </sharedItems>
    </cacheField>
    <cacheField name="Red Time" numFmtId="2">
      <sharedItems containsMixedTypes="1" containsNumber="1" minValue="19.41" maxValue="149.25"/>
    </cacheField>
    <cacheField name="Blue Time" numFmtId="2">
      <sharedItems containsMixedTypes="1" containsNumber="1" minValue="18.82" maxValue="140.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n v="1"/>
    <n v="63"/>
    <x v="0"/>
    <x v="0"/>
    <n v="19.41"/>
    <n v="18.82"/>
  </r>
  <r>
    <n v="2"/>
    <n v="7"/>
    <x v="1"/>
    <x v="1"/>
    <n v="20.96"/>
    <n v="19.239999999999998"/>
  </r>
  <r>
    <n v="3"/>
    <n v="58"/>
    <x v="2"/>
    <x v="2"/>
    <n v="20.46"/>
    <n v="20.100000000000001"/>
  </r>
  <r>
    <n v="4"/>
    <n v="22"/>
    <x v="3"/>
    <x v="3"/>
    <n v="19.829999999999998"/>
    <n v="21.83"/>
  </r>
  <r>
    <n v="5"/>
    <n v="64"/>
    <x v="4"/>
    <x v="2"/>
    <n v="20.81"/>
    <n v="20.91"/>
  </r>
  <r>
    <n v="6"/>
    <n v="29"/>
    <x v="5"/>
    <x v="4"/>
    <n v="21.4"/>
    <n v="20.77"/>
  </r>
  <r>
    <n v="7"/>
    <n v="20"/>
    <x v="6"/>
    <x v="3"/>
    <n v="20.18"/>
    <n v="22.29"/>
  </r>
  <r>
    <n v="8"/>
    <n v="31"/>
    <x v="7"/>
    <x v="4"/>
    <n v="21.97"/>
    <n v="20.58"/>
  </r>
  <r>
    <n v="9"/>
    <n v="62"/>
    <x v="8"/>
    <x v="2"/>
    <n v="20.81"/>
    <n v="21.74"/>
  </r>
  <r>
    <n v="10"/>
    <n v="41"/>
    <x v="9"/>
    <x v="5"/>
    <n v="22.32"/>
    <n v="20.57"/>
  </r>
  <r>
    <n v="11"/>
    <n v="51"/>
    <x v="10"/>
    <x v="6"/>
    <n v="21.87"/>
    <n v="21.05"/>
  </r>
  <r>
    <n v="12"/>
    <n v="2"/>
    <x v="11"/>
    <x v="7"/>
    <n v="21.57"/>
    <n v="21.97"/>
  </r>
  <r>
    <n v="13"/>
    <n v="134"/>
    <x v="12"/>
    <x v="8"/>
    <n v="21.88"/>
    <n v="21.66"/>
  </r>
  <r>
    <n v="14"/>
    <n v="104"/>
    <x v="13"/>
    <x v="9"/>
    <n v="21.96"/>
    <n v="21.65"/>
  </r>
  <r>
    <n v="15"/>
    <n v="87"/>
    <x v="14"/>
    <x v="10"/>
    <n v="21.55"/>
    <n v="22.14"/>
  </r>
  <r>
    <n v="16"/>
    <n v="37"/>
    <x v="15"/>
    <x v="11"/>
    <n v="22.38"/>
    <n v="21.36"/>
  </r>
  <r>
    <n v="17"/>
    <n v="132"/>
    <x v="16"/>
    <x v="8"/>
    <n v="21.78"/>
    <n v="21.99"/>
  </r>
  <r>
    <n v="18"/>
    <n v="57"/>
    <x v="17"/>
    <x v="0"/>
    <n v="22.15"/>
    <n v="21.71"/>
  </r>
  <r>
    <n v="19"/>
    <n v="96"/>
    <x v="18"/>
    <x v="12"/>
    <n v="21.55"/>
    <n v="22.35"/>
  </r>
  <r>
    <n v="20"/>
    <n v="73"/>
    <x v="19"/>
    <x v="9"/>
    <n v="22.57"/>
    <n v="21.36"/>
  </r>
  <r>
    <n v="21"/>
    <n v="103"/>
    <x v="20"/>
    <x v="13"/>
    <n v="22.65"/>
    <n v="21.49"/>
  </r>
  <r>
    <n v="22"/>
    <n v="59"/>
    <x v="21"/>
    <x v="0"/>
    <n v="22.97"/>
    <n v="21.51"/>
  </r>
  <r>
    <n v="23"/>
    <n v="19"/>
    <x v="22"/>
    <x v="14"/>
    <n v="22.84"/>
    <n v="21.88"/>
  </r>
  <r>
    <n v="24"/>
    <n v="12"/>
    <x v="23"/>
    <x v="15"/>
    <n v="22"/>
    <n v="23.13"/>
  </r>
  <r>
    <n v="25"/>
    <n v="17"/>
    <x v="24"/>
    <x v="14"/>
    <n v="23.21"/>
    <n v="21.94"/>
  </r>
  <r>
    <n v="26"/>
    <n v="183"/>
    <x v="25"/>
    <x v="16"/>
    <n v="22.9"/>
    <n v="22.69"/>
  </r>
  <r>
    <n v="27"/>
    <n v="177"/>
    <x v="26"/>
    <x v="16"/>
    <n v="23.27"/>
    <n v="22.36"/>
  </r>
  <r>
    <n v="28"/>
    <n v="75"/>
    <x v="27"/>
    <x v="9"/>
    <n v="23.77"/>
    <n v="21.88"/>
  </r>
  <r>
    <n v="29"/>
    <n v="181"/>
    <x v="28"/>
    <x v="16"/>
    <n v="22.94"/>
    <n v="22.88"/>
  </r>
  <r>
    <n v="30"/>
    <n v="49"/>
    <x v="29"/>
    <x v="6"/>
    <n v="23.82"/>
    <n v="22.13"/>
  </r>
  <r>
    <n v="31"/>
    <n v="6"/>
    <x v="30"/>
    <x v="7"/>
    <n v="22.42"/>
    <n v="23.54"/>
  </r>
  <r>
    <n v="32"/>
    <n v="67"/>
    <x v="31"/>
    <x v="17"/>
    <n v="23.34"/>
    <n v="22.68"/>
  </r>
  <r>
    <n v="33"/>
    <n v="16"/>
    <x v="32"/>
    <x v="15"/>
    <n v="22.53"/>
    <n v="23.82"/>
  </r>
  <r>
    <n v="34"/>
    <n v="47"/>
    <x v="33"/>
    <x v="5"/>
    <n v="24.39"/>
    <n v="22.09"/>
  </r>
  <r>
    <n v="35"/>
    <n v="65"/>
    <x v="34"/>
    <x v="17"/>
    <n v="23.22"/>
    <n v="23.68"/>
  </r>
  <r>
    <n v="36"/>
    <n v="61"/>
    <x v="35"/>
    <x v="0"/>
    <n v="24.11"/>
    <n v="23.5"/>
  </r>
  <r>
    <n v="37"/>
    <n v="5"/>
    <x v="36"/>
    <x v="1"/>
    <n v="24.06"/>
    <n v="23.69"/>
  </r>
  <r>
    <n v="38"/>
    <n v="27"/>
    <x v="37"/>
    <x v="4"/>
    <n v="24.96"/>
    <n v="22.94"/>
  </r>
  <r>
    <n v="39"/>
    <n v="25"/>
    <x v="38"/>
    <x v="4"/>
    <n v="25.09"/>
    <n v="23.02"/>
  </r>
  <r>
    <n v="40"/>
    <n v="168"/>
    <x v="39"/>
    <x v="18"/>
    <n v="23.61"/>
    <n v="24.65"/>
  </r>
  <r>
    <n v="41"/>
    <n v="69"/>
    <x v="40"/>
    <x v="17"/>
    <n v="26.04"/>
    <n v="22.84"/>
  </r>
  <r>
    <n v="42"/>
    <n v="152"/>
    <x v="41"/>
    <x v="18"/>
    <n v="24.3"/>
    <n v="24.58"/>
  </r>
  <r>
    <n v="43"/>
    <n v="68"/>
    <x v="42"/>
    <x v="19"/>
    <n v="24.32"/>
    <n v="24.88"/>
  </r>
  <r>
    <n v="44"/>
    <n v="3"/>
    <x v="43"/>
    <x v="1"/>
    <n v="26.13"/>
    <n v="23.1"/>
  </r>
  <r>
    <n v="45"/>
    <n v="86"/>
    <x v="44"/>
    <x v="20"/>
    <n v="24.83"/>
    <n v="24.53"/>
  </r>
  <r>
    <n v="46"/>
    <n v="136"/>
    <x v="45"/>
    <x v="8"/>
    <n v="24.79"/>
    <n v="24.74"/>
  </r>
  <r>
    <n v="47"/>
    <n v="26"/>
    <x v="46"/>
    <x v="21"/>
    <n v="24.75"/>
    <n v="24.92"/>
  </r>
  <r>
    <n v="48"/>
    <n v="79"/>
    <x v="47"/>
    <x v="9"/>
    <n v="25.63"/>
    <n v="24.35"/>
  </r>
  <r>
    <n v="49"/>
    <n v="53"/>
    <x v="48"/>
    <x v="6"/>
    <n v="26.55"/>
    <n v="23.81"/>
  </r>
  <r>
    <n v="50"/>
    <n v="45"/>
    <x v="49"/>
    <x v="5"/>
    <n v="26.14"/>
    <n v="24.35"/>
  </r>
  <r>
    <n v="51"/>
    <n v="163"/>
    <x v="50"/>
    <x v="22"/>
    <n v="25.77"/>
    <n v="24.85"/>
  </r>
  <r>
    <n v="52"/>
    <n v="97"/>
    <x v="51"/>
    <x v="13"/>
    <n v="26.16"/>
    <n v="24.52"/>
  </r>
  <r>
    <n v="53"/>
    <n v="114"/>
    <x v="52"/>
    <x v="23"/>
    <n v="25.72"/>
    <n v="25.22"/>
  </r>
  <r>
    <n v="54"/>
    <n v="10"/>
    <x v="53"/>
    <x v="15"/>
    <n v="21.82"/>
    <n v="29.36"/>
  </r>
  <r>
    <n v="55"/>
    <n v="71"/>
    <x v="54"/>
    <x v="17"/>
    <n v="26.61"/>
    <n v="24.87"/>
  </r>
  <r>
    <n v="56"/>
    <n v="32"/>
    <x v="55"/>
    <x v="21"/>
    <n v="24.64"/>
    <n v="26.86"/>
  </r>
  <r>
    <n v="57"/>
    <n v="28"/>
    <x v="56"/>
    <x v="21"/>
    <n v="25.18"/>
    <n v="26.58"/>
  </r>
  <r>
    <n v="58"/>
    <n v="161"/>
    <x v="57"/>
    <x v="22"/>
    <n v="25.74"/>
    <n v="26.64"/>
  </r>
  <r>
    <n v="59"/>
    <n v="195"/>
    <x v="58"/>
    <x v="24"/>
    <n v="26.91"/>
    <n v="25.66"/>
  </r>
  <r>
    <n v="60"/>
    <n v="85"/>
    <x v="59"/>
    <x v="10"/>
    <n v="27.48"/>
    <n v="26.28"/>
  </r>
  <r>
    <n v="61"/>
    <n v="174"/>
    <x v="60"/>
    <x v="25"/>
    <n v="26.62"/>
    <n v="27.56"/>
  </r>
  <r>
    <n v="62"/>
    <n v="179"/>
    <x v="61"/>
    <x v="16"/>
    <n v="24.76"/>
    <n v="29.45"/>
  </r>
  <r>
    <n v="63"/>
    <n v="44"/>
    <x v="62"/>
    <x v="26"/>
    <n v="26.56"/>
    <n v="27.86"/>
  </r>
  <r>
    <n v="64"/>
    <n v="145"/>
    <x v="63"/>
    <x v="27"/>
    <n v="31.83"/>
    <n v="22.72"/>
  </r>
  <r>
    <n v="65"/>
    <n v="4"/>
    <x v="64"/>
    <x v="7"/>
    <n v="26.9"/>
    <n v="27.83"/>
  </r>
  <r>
    <n v="66"/>
    <n v="140"/>
    <x v="65"/>
    <x v="28"/>
    <n v="27.15"/>
    <n v="28.24"/>
  </r>
  <r>
    <n v="67"/>
    <n v="116"/>
    <x v="66"/>
    <x v="23"/>
    <n v="27.99"/>
    <n v="27.85"/>
  </r>
  <r>
    <n v="68"/>
    <n v="42"/>
    <x v="67"/>
    <x v="26"/>
    <n v="27.9"/>
    <n v="28.54"/>
  </r>
  <r>
    <n v="69"/>
    <n v="21"/>
    <x v="68"/>
    <x v="14"/>
    <n v="29.56"/>
    <n v="27.13"/>
  </r>
  <r>
    <n v="70"/>
    <n v="171"/>
    <x v="69"/>
    <x v="29"/>
    <n v="28.43"/>
    <n v="28.37"/>
  </r>
  <r>
    <n v="71"/>
    <n v="159"/>
    <x v="70"/>
    <x v="30"/>
    <n v="27.78"/>
    <n v="29.96"/>
  </r>
  <r>
    <n v="72"/>
    <n v="78"/>
    <x v="71"/>
    <x v="31"/>
    <n v="28.3"/>
    <n v="29.45"/>
  </r>
  <r>
    <n v="73"/>
    <n v="77"/>
    <x v="72"/>
    <x v="32"/>
    <n v="30.29"/>
    <n v="27.58"/>
  </r>
  <r>
    <n v="74"/>
    <n v="30"/>
    <x v="73"/>
    <x v="21"/>
    <n v="28.47"/>
    <n v="29.64"/>
  </r>
  <r>
    <n v="75"/>
    <n v="70"/>
    <x v="74"/>
    <x v="19"/>
    <n v="28.34"/>
    <n v="29.96"/>
  </r>
  <r>
    <n v="76"/>
    <n v="89"/>
    <x v="75"/>
    <x v="33"/>
    <n v="29.46"/>
    <n v="28.95"/>
  </r>
  <r>
    <n v="77"/>
    <n v="23"/>
    <x v="76"/>
    <x v="14"/>
    <n v="29.14"/>
    <n v="29.3"/>
  </r>
  <r>
    <n v="78"/>
    <n v="169"/>
    <x v="77"/>
    <x v="29"/>
    <n v="29.13"/>
    <n v="29.43"/>
  </r>
  <r>
    <n v="79"/>
    <n v="194"/>
    <x v="78"/>
    <x v="34"/>
    <n v="29.68"/>
    <n v="29.11"/>
  </r>
  <r>
    <n v="80"/>
    <n v="18"/>
    <x v="79"/>
    <x v="3"/>
    <n v="22.83"/>
    <n v="36.04"/>
  </r>
  <r>
    <n v="81"/>
    <n v="175"/>
    <x v="80"/>
    <x v="29"/>
    <n v="29.4"/>
    <n v="30.1"/>
  </r>
  <r>
    <n v="82"/>
    <n v="66"/>
    <x v="81"/>
    <x v="19"/>
    <n v="28.82"/>
    <n v="30.96"/>
  </r>
  <r>
    <n v="83"/>
    <n v="91"/>
    <x v="82"/>
    <x v="33"/>
    <n v="31.08"/>
    <n v="29.17"/>
  </r>
  <r>
    <n v="84"/>
    <n v="199"/>
    <x v="83"/>
    <x v="35"/>
    <n v="30.68"/>
    <n v="29.6"/>
  </r>
  <r>
    <n v="85"/>
    <n v="197"/>
    <x v="84"/>
    <x v="24"/>
    <n v="30.38"/>
    <n v="29.93"/>
  </r>
  <r>
    <n v="86"/>
    <n v="93"/>
    <x v="85"/>
    <x v="33"/>
    <n v="31.51"/>
    <n v="29.35"/>
  </r>
  <r>
    <n v="87"/>
    <n v="151"/>
    <x v="86"/>
    <x v="18"/>
    <n v="29.95"/>
    <n v="31.24"/>
  </r>
  <r>
    <n v="88"/>
    <n v="90"/>
    <x v="87"/>
    <x v="12"/>
    <n v="31.48"/>
    <n v="29.73"/>
  </r>
  <r>
    <n v="89"/>
    <n v="173"/>
    <x v="88"/>
    <x v="29"/>
    <n v="30.59"/>
    <n v="30.7"/>
  </r>
  <r>
    <n v="90"/>
    <n v="98"/>
    <x v="89"/>
    <x v="32"/>
    <n v="29.78"/>
    <n v="31.61"/>
  </r>
  <r>
    <n v="91"/>
    <n v="43"/>
    <x v="90"/>
    <x v="5"/>
    <n v="31.33"/>
    <n v="30.32"/>
  </r>
  <r>
    <n v="92"/>
    <n v="185"/>
    <x v="91"/>
    <x v="36"/>
    <n v="32.049999999999997"/>
    <n v="29.96"/>
  </r>
  <r>
    <n v="93"/>
    <n v="120"/>
    <x v="92"/>
    <x v="23"/>
    <n v="30.31"/>
    <n v="32.14"/>
  </r>
  <r>
    <n v="94"/>
    <n v="200"/>
    <x v="93"/>
    <x v="34"/>
    <n v="31.68"/>
    <n v="30.79"/>
  </r>
  <r>
    <n v="95"/>
    <n v="14"/>
    <x v="94"/>
    <x v="15"/>
    <n v="26.88"/>
    <n v="35.82"/>
  </r>
  <r>
    <n v="96"/>
    <n v="95"/>
    <x v="95"/>
    <x v="33"/>
    <n v="32.03"/>
    <n v="31.19"/>
  </r>
  <r>
    <n v="97"/>
    <n v="147"/>
    <x v="96"/>
    <x v="27"/>
    <n v="31.37"/>
    <n v="31.88"/>
  </r>
  <r>
    <n v="98"/>
    <n v="72"/>
    <x v="97"/>
    <x v="19"/>
    <n v="32.25"/>
    <n v="31.22"/>
  </r>
  <r>
    <n v="99"/>
    <n v="193"/>
    <x v="98"/>
    <x v="24"/>
    <n v="32.72"/>
    <n v="30.9"/>
  </r>
  <r>
    <n v="100"/>
    <n v="139"/>
    <x v="99"/>
    <x v="37"/>
    <n v="32.979999999999997"/>
    <n v="30.71"/>
  </r>
  <r>
    <n v="101"/>
    <n v="167"/>
    <x v="100"/>
    <x v="22"/>
    <n v="31.2"/>
    <n v="33.06"/>
  </r>
  <r>
    <n v="102"/>
    <n v="33"/>
    <x v="101"/>
    <x v="11"/>
    <n v="34.49"/>
    <n v="30.46"/>
  </r>
  <r>
    <n v="103"/>
    <n v="133"/>
    <x v="102"/>
    <x v="38"/>
    <n v="34.08"/>
    <n v="31.75"/>
  </r>
  <r>
    <n v="104"/>
    <n v="125"/>
    <x v="103"/>
    <x v="39"/>
    <n v="33.97"/>
    <n v="32.24"/>
  </r>
  <r>
    <n v="105"/>
    <n v="186"/>
    <x v="104"/>
    <x v="40"/>
    <n v="33.229999999999997"/>
    <n v="33.04"/>
  </r>
  <r>
    <n v="106"/>
    <n v="83"/>
    <x v="105"/>
    <x v="10"/>
    <n v="34.6"/>
    <n v="32.979999999999997"/>
  </r>
  <r>
    <n v="107"/>
    <n v="158"/>
    <x v="106"/>
    <x v="41"/>
    <n v="35.94"/>
    <n v="32.06"/>
  </r>
  <r>
    <n v="108"/>
    <n v="122"/>
    <x v="107"/>
    <x v="42"/>
    <n v="34.11"/>
    <n v="33.909999999999997"/>
  </r>
  <r>
    <n v="109"/>
    <n v="135"/>
    <x v="108"/>
    <x v="38"/>
    <n v="34.39"/>
    <n v="33.770000000000003"/>
  </r>
  <r>
    <n v="110"/>
    <n v="178"/>
    <x v="109"/>
    <x v="43"/>
    <n v="34.700000000000003"/>
    <n v="34.909999999999997"/>
  </r>
  <r>
    <n v="111"/>
    <n v="124"/>
    <x v="110"/>
    <x v="42"/>
    <n v="36.340000000000003"/>
    <n v="33.520000000000003"/>
  </r>
  <r>
    <n v="112"/>
    <n v="154"/>
    <x v="111"/>
    <x v="41"/>
    <n v="37.72"/>
    <n v="32.57"/>
  </r>
  <r>
    <n v="113"/>
    <n v="117"/>
    <x v="112"/>
    <x v="44"/>
    <n v="36.75"/>
    <n v="35.19"/>
  </r>
  <r>
    <n v="114"/>
    <n v="153"/>
    <x v="113"/>
    <x v="31"/>
    <n v="36.11"/>
    <n v="35.86"/>
  </r>
  <r>
    <n v="115"/>
    <n v="189"/>
    <x v="114"/>
    <x v="36"/>
    <n v="35.56"/>
    <n v="38.42"/>
  </r>
  <r>
    <n v="116"/>
    <n v="82"/>
    <x v="115"/>
    <x v="20"/>
    <n v="35.65"/>
    <n v="39.270000000000003"/>
  </r>
  <r>
    <n v="117"/>
    <n v="149"/>
    <x v="116"/>
    <x v="27"/>
    <n v="38.380000000000003"/>
    <n v="36.96"/>
  </r>
  <r>
    <n v="118"/>
    <n v="74"/>
    <x v="117"/>
    <x v="31"/>
    <n v="38.57"/>
    <n v="36.86"/>
  </r>
  <r>
    <n v="119"/>
    <n v="101"/>
    <x v="118"/>
    <x v="13"/>
    <n v="48.55"/>
    <n v="27.52"/>
  </r>
  <r>
    <n v="120"/>
    <n v="123"/>
    <x v="119"/>
    <x v="39"/>
    <n v="38.130000000000003"/>
    <n v="37.979999999999997"/>
  </r>
  <r>
    <n v="121"/>
    <n v="108"/>
    <x v="120"/>
    <x v="45"/>
    <n v="35.39"/>
    <n v="41.26"/>
  </r>
  <r>
    <n v="122"/>
    <n v="119"/>
    <x v="121"/>
    <x v="44"/>
    <n v="39.28"/>
    <n v="41.12"/>
  </r>
  <r>
    <n v="123"/>
    <n v="1"/>
    <x v="122"/>
    <x v="1"/>
    <n v="42.86"/>
    <n v="40.24"/>
  </r>
  <r>
    <n v="124"/>
    <n v="35"/>
    <x v="123"/>
    <x v="11"/>
    <n v="47.02"/>
    <n v="36.369999999999997"/>
  </r>
  <r>
    <n v="125"/>
    <n v="170"/>
    <x v="124"/>
    <x v="25"/>
    <n v="42.04"/>
    <n v="41.46"/>
  </r>
  <r>
    <n v="126"/>
    <n v="150"/>
    <x v="125"/>
    <x v="12"/>
    <n v="45.05"/>
    <n v="41.09"/>
  </r>
  <r>
    <n v="127"/>
    <n v="39"/>
    <x v="126"/>
    <x v="11"/>
    <n v="47.06"/>
    <n v="39.9"/>
  </r>
  <r>
    <n v="128"/>
    <n v="130"/>
    <x v="127"/>
    <x v="8"/>
    <n v="19.600000000000001"/>
    <n v="68.81"/>
  </r>
  <r>
    <n v="129"/>
    <n v="105"/>
    <x v="128"/>
    <x v="46"/>
    <n v="56.45"/>
    <n v="38.71"/>
  </r>
  <r>
    <n v="130"/>
    <n v="81"/>
    <x v="129"/>
    <x v="10"/>
    <n v="50.14"/>
    <n v="47.23"/>
  </r>
  <r>
    <n v="131"/>
    <n v="56"/>
    <x v="130"/>
    <x v="47"/>
    <n v="50.34"/>
    <n v="56.25"/>
  </r>
  <r>
    <n v="132"/>
    <n v="188"/>
    <x v="131"/>
    <x v="40"/>
    <n v="66.48"/>
    <n v="43.02"/>
  </r>
  <r>
    <n v="133"/>
    <n v="55"/>
    <x v="132"/>
    <x v="6"/>
    <n v="92.18"/>
    <n v="23.92"/>
  </r>
  <r>
    <n v="134"/>
    <n v="187"/>
    <x v="133"/>
    <x v="36"/>
    <n v="53.56"/>
    <n v="64.19"/>
  </r>
  <r>
    <n v="135"/>
    <n v="182"/>
    <x v="134"/>
    <x v="43"/>
    <n v="69.59"/>
    <n v="56.6"/>
  </r>
  <r>
    <n v="136"/>
    <n v="162"/>
    <x v="135"/>
    <x v="48"/>
    <n v="67.319999999999993"/>
    <n v="59.29"/>
  </r>
  <r>
    <n v="137"/>
    <n v="100"/>
    <x v="136"/>
    <x v="32"/>
    <n v="28.92"/>
    <n v="104.12"/>
  </r>
  <r>
    <n v="138"/>
    <n v="172"/>
    <x v="137"/>
    <x v="25"/>
    <n v="87.51"/>
    <n v="46.25"/>
  </r>
  <r>
    <n v="139"/>
    <n v="138"/>
    <x v="138"/>
    <x v="28"/>
    <n v="24.67"/>
    <n v="113.21"/>
  </r>
  <r>
    <n v="140"/>
    <n v="164"/>
    <x v="139"/>
    <x v="48"/>
    <n v="149.25"/>
    <n v="116.49"/>
  </r>
  <r>
    <n v="141"/>
    <n v="107"/>
    <x v="140"/>
    <x v="46"/>
    <n v="136"/>
    <n v="140.51"/>
  </r>
  <r>
    <m/>
    <n v="9"/>
    <x v="141"/>
    <x v="49"/>
    <s v="DNS"/>
    <s v="DNS"/>
  </r>
  <r>
    <m/>
    <n v="11"/>
    <x v="142"/>
    <x v="49"/>
    <s v="DNS"/>
    <s v="DNS"/>
  </r>
  <r>
    <m/>
    <n v="13"/>
    <x v="143"/>
    <x v="49"/>
    <s v="DNS"/>
    <s v="DNS"/>
  </r>
  <r>
    <m/>
    <n v="24"/>
    <x v="144"/>
    <x v="3"/>
    <n v="21.58"/>
    <s v="DNF"/>
  </r>
  <r>
    <m/>
    <n v="34"/>
    <x v="145"/>
    <x v="50"/>
    <s v="DNS"/>
    <s v="DNS"/>
  </r>
  <r>
    <m/>
    <n v="36"/>
    <x v="146"/>
    <x v="50"/>
    <s v="DNS"/>
    <s v="DNS"/>
  </r>
  <r>
    <m/>
    <n v="38"/>
    <x v="147"/>
    <x v="50"/>
    <s v="DNS"/>
    <s v="DNS"/>
  </r>
  <r>
    <m/>
    <n v="46"/>
    <x v="148"/>
    <x v="26"/>
    <s v="DNS"/>
    <s v="DNS"/>
  </r>
  <r>
    <m/>
    <n v="50"/>
    <x v="149"/>
    <x v="51"/>
    <n v="25.45"/>
    <s v="DNS"/>
  </r>
  <r>
    <m/>
    <n v="52"/>
    <x v="150"/>
    <x v="51"/>
    <n v="23"/>
    <s v="DNS"/>
  </r>
  <r>
    <m/>
    <n v="54"/>
    <x v="151"/>
    <x v="47"/>
    <s v="DQ"/>
    <n v="25.72"/>
  </r>
  <r>
    <m/>
    <n v="60"/>
    <x v="152"/>
    <x v="2"/>
    <s v="DNF"/>
    <n v="23.2"/>
  </r>
  <r>
    <m/>
    <n v="76"/>
    <x v="153"/>
    <x v="31"/>
    <s v="DQ"/>
    <s v="DNS"/>
  </r>
  <r>
    <m/>
    <n v="80"/>
    <x v="154"/>
    <x v="52"/>
    <s v="DNS"/>
    <s v="DNS"/>
  </r>
  <r>
    <m/>
    <n v="84"/>
    <x v="155"/>
    <x v="20"/>
    <s v="DNF"/>
    <n v="30.86"/>
  </r>
  <r>
    <m/>
    <n v="92"/>
    <x v="156"/>
    <x v="53"/>
    <s v="DNS"/>
    <s v="DNS"/>
  </r>
  <r>
    <m/>
    <n v="94"/>
    <x v="157"/>
    <x v="53"/>
    <s v="DNS"/>
    <s v="DNS"/>
  </r>
  <r>
    <m/>
    <n v="99"/>
    <x v="158"/>
    <x v="13"/>
    <s v="DQ"/>
    <n v="26.23"/>
  </r>
  <r>
    <m/>
    <n v="102"/>
    <x v="159"/>
    <x v="32"/>
    <s v="DQ"/>
    <n v="33.35"/>
  </r>
  <r>
    <m/>
    <n v="106"/>
    <x v="160"/>
    <x v="45"/>
    <s v="DNS"/>
    <s v="DNS"/>
  </r>
  <r>
    <m/>
    <n v="109"/>
    <x v="161"/>
    <x v="46"/>
    <s v="DQ"/>
    <s v="DQ"/>
  </r>
  <r>
    <m/>
    <n v="110"/>
    <x v="162"/>
    <x v="45"/>
    <s v="DNS"/>
    <s v="DNS"/>
  </r>
  <r>
    <m/>
    <n v="111"/>
    <x v="163"/>
    <x v="46"/>
    <s v="DNS"/>
    <s v="DNS"/>
  </r>
  <r>
    <m/>
    <n v="113"/>
    <x v="164"/>
    <x v="54"/>
    <s v="DNS"/>
    <s v="DNS"/>
  </r>
  <r>
    <m/>
    <n v="115"/>
    <x v="165"/>
    <x v="54"/>
    <s v="DNS"/>
    <s v="DNS"/>
  </r>
  <r>
    <m/>
    <n v="118"/>
    <x v="166"/>
    <x v="23"/>
    <n v="26.16"/>
    <s v="DNS"/>
  </r>
  <r>
    <m/>
    <n v="121"/>
    <x v="167"/>
    <x v="39"/>
    <s v="DNS"/>
    <s v="DNS"/>
  </r>
  <r>
    <m/>
    <n v="126"/>
    <x v="168"/>
    <x v="42"/>
    <s v="DNS"/>
    <s v="DNS"/>
  </r>
  <r>
    <m/>
    <n v="127"/>
    <x v="169"/>
    <x v="39"/>
    <n v="44.6"/>
    <s v="DQ"/>
  </r>
  <r>
    <m/>
    <n v="128"/>
    <x v="170"/>
    <x v="42"/>
    <s v="DNS"/>
    <s v="DNS"/>
  </r>
  <r>
    <m/>
    <n v="129"/>
    <x v="171"/>
    <x v="38"/>
    <s v="DQ"/>
    <n v="27.41"/>
  </r>
  <r>
    <m/>
    <n v="131"/>
    <x v="172"/>
    <x v="38"/>
    <n v="30.53"/>
    <s v="DQ"/>
  </r>
  <r>
    <m/>
    <n v="137"/>
    <x v="173"/>
    <x v="37"/>
    <s v="DNS"/>
    <s v="DNS"/>
  </r>
  <r>
    <m/>
    <n v="141"/>
    <x v="174"/>
    <x v="37"/>
    <s v="DNS"/>
    <s v="DNS"/>
  </r>
  <r>
    <m/>
    <n v="142"/>
    <x v="175"/>
    <x v="28"/>
    <s v="DNS"/>
    <s v="DNS"/>
  </r>
  <r>
    <m/>
    <n v="143"/>
    <x v="176"/>
    <x v="37"/>
    <s v="DNS"/>
    <s v="DNS"/>
  </r>
  <r>
    <m/>
    <n v="144"/>
    <x v="177"/>
    <x v="28"/>
    <s v="DNF"/>
    <n v="23.37"/>
  </r>
  <r>
    <m/>
    <n v="148"/>
    <x v="178"/>
    <x v="12"/>
    <s v="DNS"/>
    <s v="DNS"/>
  </r>
  <r>
    <m/>
    <n v="155"/>
    <x v="179"/>
    <x v="52"/>
    <s v="DNS"/>
    <s v="DNS"/>
  </r>
  <r>
    <m/>
    <n v="156"/>
    <x v="180"/>
    <x v="41"/>
    <n v="60.19"/>
    <s v="DQ"/>
  </r>
  <r>
    <m/>
    <n v="157"/>
    <x v="181"/>
    <x v="55"/>
    <s v="DQ"/>
    <n v="70.400000000000006"/>
  </r>
  <r>
    <m/>
    <n v="160"/>
    <x v="182"/>
    <x v="18"/>
    <n v="42.97"/>
    <s v="DQ"/>
  </r>
  <r>
    <m/>
    <n v="165"/>
    <x v="183"/>
    <x v="22"/>
    <n v="42.26"/>
    <s v="DQ"/>
  </r>
  <r>
    <m/>
    <n v="166"/>
    <x v="184"/>
    <x v="48"/>
    <s v="DQ"/>
    <s v="DQ"/>
  </r>
  <r>
    <m/>
    <n v="176"/>
    <x v="185"/>
    <x v="35"/>
    <s v="DNS"/>
    <s v="DNS"/>
  </r>
  <r>
    <m/>
    <n v="180"/>
    <x v="186"/>
    <x v="43"/>
    <s v="DNS"/>
    <s v="DNS"/>
  </r>
  <r>
    <m/>
    <n v="184"/>
    <x v="187"/>
    <x v="43"/>
    <s v="DQ"/>
    <n v="24.18"/>
  </r>
  <r>
    <m/>
    <n v="190"/>
    <x v="188"/>
    <x v="40"/>
    <s v="DQ"/>
    <n v="81.22"/>
  </r>
  <r>
    <m/>
    <n v="191"/>
    <x v="189"/>
    <x v="36"/>
    <s v="DNS"/>
    <s v="DNS"/>
  </r>
  <r>
    <m/>
    <n v="192"/>
    <x v="190"/>
    <x v="40"/>
    <s v="DQ"/>
    <n v="45.36"/>
  </r>
  <r>
    <m/>
    <n v="196"/>
    <x v="191"/>
    <x v="34"/>
    <s v="DNS"/>
    <s v="DNS"/>
  </r>
  <r>
    <m/>
    <n v="198"/>
    <x v="192"/>
    <x v="34"/>
    <s v="DNS"/>
    <s v="D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D253" firstHeaderRow="0" firstDataRow="1" firstDataCol="1"/>
  <pivotFields count="6">
    <pivotField showAll="0"/>
    <pivotField showAll="0"/>
    <pivotField axis="axisRow" showAll="0">
      <items count="194">
        <item x="12"/>
        <item x="16"/>
        <item x="140"/>
        <item x="135"/>
        <item x="159"/>
        <item x="157"/>
        <item x="124"/>
        <item x="178"/>
        <item x="189"/>
        <item x="18"/>
        <item x="6"/>
        <item x="184"/>
        <item x="32"/>
        <item x="174"/>
        <item x="17"/>
        <item x="26"/>
        <item x="62"/>
        <item x="49"/>
        <item x="33"/>
        <item x="92"/>
        <item x="45"/>
        <item x="34"/>
        <item x="108"/>
        <item x="25"/>
        <item x="166"/>
        <item x="111"/>
        <item x="162"/>
        <item x="78"/>
        <item x="147"/>
        <item x="176"/>
        <item x="165"/>
        <item x="91"/>
        <item x="192"/>
        <item x="127"/>
        <item x="31"/>
        <item x="128"/>
        <item x="79"/>
        <item x="100"/>
        <item x="60"/>
        <item x="5"/>
        <item x="109"/>
        <item x="8"/>
        <item x="179"/>
        <item x="30"/>
        <item x="27"/>
        <item x="57"/>
        <item x="106"/>
        <item x="186"/>
        <item x="96"/>
        <item x="164"/>
        <item x="134"/>
        <item x="74"/>
        <item x="132"/>
        <item x="87"/>
        <item x="190"/>
        <item x="170"/>
        <item x="21"/>
        <item x="110"/>
        <item x="43"/>
        <item x="137"/>
        <item x="40"/>
        <item x="149"/>
        <item x="19"/>
        <item x="153"/>
        <item x="150"/>
        <item x="183"/>
        <item x="58"/>
        <item x="28"/>
        <item x="123"/>
        <item x="4"/>
        <item x="50"/>
        <item x="59"/>
        <item x="36"/>
        <item x="113"/>
        <item x="89"/>
        <item x="112"/>
        <item x="161"/>
        <item x="1"/>
        <item x="46"/>
        <item x="191"/>
        <item x="24"/>
        <item x="116"/>
        <item x="68"/>
        <item x="37"/>
        <item x="163"/>
        <item x="56"/>
        <item x="53"/>
        <item x="11"/>
        <item x="136"/>
        <item x="167"/>
        <item x="173"/>
        <item x="83"/>
        <item x="47"/>
        <item x="84"/>
        <item x="63"/>
        <item x="121"/>
        <item x="177"/>
        <item x="154"/>
        <item x="115"/>
        <item x="145"/>
        <item x="133"/>
        <item x="175"/>
        <item x="0"/>
        <item x="120"/>
        <item x="172"/>
        <item x="188"/>
        <item x="131"/>
        <item x="180"/>
        <item x="90"/>
        <item x="148"/>
        <item x="39"/>
        <item x="99"/>
        <item x="3"/>
        <item x="187"/>
        <item x="93"/>
        <item x="9"/>
        <item x="130"/>
        <item x="66"/>
        <item x="42"/>
        <item x="138"/>
        <item x="141"/>
        <item x="80"/>
        <item x="73"/>
        <item x="122"/>
        <item x="86"/>
        <item x="71"/>
        <item x="44"/>
        <item x="51"/>
        <item x="152"/>
        <item x="41"/>
        <item x="15"/>
        <item x="72"/>
        <item x="7"/>
        <item x="104"/>
        <item x="158"/>
        <item x="81"/>
        <item x="125"/>
        <item x="54"/>
        <item x="70"/>
        <item x="29"/>
        <item x="151"/>
        <item x="69"/>
        <item x="22"/>
        <item x="10"/>
        <item x="65"/>
        <item x="143"/>
        <item x="13"/>
        <item x="119"/>
        <item x="67"/>
        <item x="48"/>
        <item x="75"/>
        <item x="105"/>
        <item x="2"/>
        <item x="101"/>
        <item x="139"/>
        <item x="20"/>
        <item x="38"/>
        <item x="98"/>
        <item x="52"/>
        <item x="146"/>
        <item x="169"/>
        <item x="182"/>
        <item x="14"/>
        <item x="103"/>
        <item x="94"/>
        <item x="118"/>
        <item x="126"/>
        <item x="114"/>
        <item x="107"/>
        <item x="181"/>
        <item x="97"/>
        <item x="82"/>
        <item x="160"/>
        <item x="185"/>
        <item x="23"/>
        <item x="76"/>
        <item x="102"/>
        <item x="55"/>
        <item x="88"/>
        <item x="85"/>
        <item x="64"/>
        <item x="156"/>
        <item x="142"/>
        <item x="95"/>
        <item x="117"/>
        <item x="144"/>
        <item x="155"/>
        <item x="61"/>
        <item x="171"/>
        <item x="35"/>
        <item x="77"/>
        <item x="168"/>
        <item x="129"/>
        <item t="default"/>
      </items>
    </pivotField>
    <pivotField axis="axisRow" showAll="0" defaultSubtotal="0">
      <items count="56">
        <item x="31"/>
        <item x="52"/>
        <item x="55"/>
        <item x="21"/>
        <item x="25"/>
        <item x="9"/>
        <item x="32"/>
        <item x="46"/>
        <item x="54"/>
        <item x="51"/>
        <item x="50"/>
        <item x="0"/>
        <item x="16"/>
        <item x="22"/>
        <item x="29"/>
        <item x="20"/>
        <item x="41"/>
        <item x="42"/>
        <item x="11"/>
        <item x="10"/>
        <item x="6"/>
        <item x="38"/>
        <item x="30"/>
        <item x="26"/>
        <item x="5"/>
        <item x="34"/>
        <item x="23"/>
        <item x="18"/>
        <item x="43"/>
        <item x="2"/>
        <item x="28"/>
        <item x="35"/>
        <item x="15"/>
        <item x="39"/>
        <item x="37"/>
        <item x="4"/>
        <item x="33"/>
        <item x="12"/>
        <item x="53"/>
        <item x="14"/>
        <item x="27"/>
        <item x="3"/>
        <item x="24"/>
        <item x="17"/>
        <item x="13"/>
        <item x="40"/>
        <item x="48"/>
        <item x="1"/>
        <item x="49"/>
        <item x="7"/>
        <item x="44"/>
        <item x="45"/>
        <item x="8"/>
        <item x="47"/>
        <item x="19"/>
        <item x="36"/>
      </items>
    </pivotField>
    <pivotField dataField="1" showAll="0"/>
    <pivotField dataField="1" showAll="0"/>
  </pivotFields>
  <rowFields count="2">
    <field x="3"/>
    <field x="2"/>
  </rowFields>
  <rowItems count="250">
    <i>
      <x/>
    </i>
    <i r="1">
      <x v="63"/>
    </i>
    <i r="1">
      <x v="73"/>
    </i>
    <i r="1">
      <x v="125"/>
    </i>
    <i r="1">
      <x v="184"/>
    </i>
    <i>
      <x v="1"/>
    </i>
    <i r="1">
      <x v="42"/>
    </i>
    <i r="1">
      <x v="97"/>
    </i>
    <i>
      <x v="2"/>
    </i>
    <i r="1">
      <x v="169"/>
    </i>
    <i>
      <x v="3"/>
    </i>
    <i r="1">
      <x v="78"/>
    </i>
    <i r="1">
      <x v="85"/>
    </i>
    <i r="1">
      <x v="122"/>
    </i>
    <i r="1">
      <x v="177"/>
    </i>
    <i>
      <x v="4"/>
    </i>
    <i r="1">
      <x v="6"/>
    </i>
    <i r="1">
      <x v="38"/>
    </i>
    <i r="1">
      <x v="59"/>
    </i>
    <i>
      <x v="5"/>
    </i>
    <i r="1">
      <x v="44"/>
    </i>
    <i r="1">
      <x v="62"/>
    </i>
    <i r="1">
      <x v="92"/>
    </i>
    <i r="1">
      <x v="146"/>
    </i>
    <i>
      <x v="6"/>
    </i>
    <i r="1">
      <x v="4"/>
    </i>
    <i r="1">
      <x v="74"/>
    </i>
    <i r="1">
      <x v="88"/>
    </i>
    <i r="1">
      <x v="131"/>
    </i>
    <i>
      <x v="7"/>
    </i>
    <i r="1">
      <x v="2"/>
    </i>
    <i r="1">
      <x v="35"/>
    </i>
    <i r="1">
      <x v="76"/>
    </i>
    <i r="1">
      <x v="84"/>
    </i>
    <i>
      <x v="8"/>
    </i>
    <i r="1">
      <x v="30"/>
    </i>
    <i r="1">
      <x v="49"/>
    </i>
    <i>
      <x v="9"/>
    </i>
    <i r="1">
      <x v="61"/>
    </i>
    <i r="1">
      <x v="64"/>
    </i>
    <i>
      <x v="10"/>
    </i>
    <i r="1">
      <x v="28"/>
    </i>
    <i r="1">
      <x v="99"/>
    </i>
    <i r="1">
      <x v="159"/>
    </i>
    <i>
      <x v="11"/>
    </i>
    <i r="1">
      <x v="14"/>
    </i>
    <i r="1">
      <x v="56"/>
    </i>
    <i r="1">
      <x v="102"/>
    </i>
    <i r="1">
      <x v="189"/>
    </i>
    <i>
      <x v="12"/>
    </i>
    <i r="1">
      <x v="15"/>
    </i>
    <i r="1">
      <x v="23"/>
    </i>
    <i r="1">
      <x v="67"/>
    </i>
    <i r="1">
      <x v="187"/>
    </i>
    <i>
      <x v="13"/>
    </i>
    <i r="1">
      <x v="37"/>
    </i>
    <i r="1">
      <x v="45"/>
    </i>
    <i r="1">
      <x v="65"/>
    </i>
    <i r="1">
      <x v="70"/>
    </i>
    <i>
      <x v="14"/>
    </i>
    <i r="1">
      <x v="121"/>
    </i>
    <i r="1">
      <x v="141"/>
    </i>
    <i r="1">
      <x v="178"/>
    </i>
    <i r="1">
      <x v="190"/>
    </i>
    <i>
      <x v="15"/>
    </i>
    <i r="1">
      <x v="98"/>
    </i>
    <i r="1">
      <x v="126"/>
    </i>
    <i r="1">
      <x v="186"/>
    </i>
    <i>
      <x v="16"/>
    </i>
    <i r="1">
      <x v="25"/>
    </i>
    <i r="1">
      <x v="46"/>
    </i>
    <i r="1">
      <x v="107"/>
    </i>
    <i>
      <x v="17"/>
    </i>
    <i r="1">
      <x v="55"/>
    </i>
    <i r="1">
      <x v="57"/>
    </i>
    <i r="1">
      <x v="168"/>
    </i>
    <i r="1">
      <x v="191"/>
    </i>
    <i>
      <x v="18"/>
    </i>
    <i r="1">
      <x v="68"/>
    </i>
    <i r="1">
      <x v="130"/>
    </i>
    <i r="1">
      <x v="153"/>
    </i>
    <i r="1">
      <x v="166"/>
    </i>
    <i>
      <x v="19"/>
    </i>
    <i r="1">
      <x v="71"/>
    </i>
    <i r="1">
      <x v="151"/>
    </i>
    <i r="1">
      <x v="162"/>
    </i>
    <i r="1">
      <x v="192"/>
    </i>
    <i>
      <x v="20"/>
    </i>
    <i r="1">
      <x v="52"/>
    </i>
    <i r="1">
      <x v="139"/>
    </i>
    <i r="1">
      <x v="143"/>
    </i>
    <i r="1">
      <x v="149"/>
    </i>
    <i>
      <x v="21"/>
    </i>
    <i r="1">
      <x v="22"/>
    </i>
    <i r="1">
      <x v="104"/>
    </i>
    <i r="1">
      <x v="176"/>
    </i>
    <i r="1">
      <x v="188"/>
    </i>
    <i>
      <x v="22"/>
    </i>
    <i r="1">
      <x v="138"/>
    </i>
    <i>
      <x v="23"/>
    </i>
    <i r="1">
      <x v="16"/>
    </i>
    <i r="1">
      <x v="109"/>
    </i>
    <i r="1">
      <x v="148"/>
    </i>
    <i>
      <x v="24"/>
    </i>
    <i r="1">
      <x v="17"/>
    </i>
    <i r="1">
      <x v="18"/>
    </i>
    <i r="1">
      <x v="108"/>
    </i>
    <i r="1">
      <x v="115"/>
    </i>
    <i>
      <x v="25"/>
    </i>
    <i r="1">
      <x v="27"/>
    </i>
    <i r="1">
      <x v="32"/>
    </i>
    <i r="1">
      <x v="79"/>
    </i>
    <i r="1">
      <x v="114"/>
    </i>
    <i>
      <x v="26"/>
    </i>
    <i r="1">
      <x v="19"/>
    </i>
    <i r="1">
      <x v="24"/>
    </i>
    <i r="1">
      <x v="117"/>
    </i>
    <i r="1">
      <x v="158"/>
    </i>
    <i>
      <x v="27"/>
    </i>
    <i r="1">
      <x v="110"/>
    </i>
    <i r="1">
      <x v="124"/>
    </i>
    <i r="1">
      <x v="129"/>
    </i>
    <i r="1">
      <x v="161"/>
    </i>
    <i>
      <x v="28"/>
    </i>
    <i r="1">
      <x v="40"/>
    </i>
    <i r="1">
      <x v="47"/>
    </i>
    <i r="1">
      <x v="50"/>
    </i>
    <i r="1">
      <x v="113"/>
    </i>
    <i>
      <x v="29"/>
    </i>
    <i r="1">
      <x v="41"/>
    </i>
    <i r="1">
      <x v="69"/>
    </i>
    <i r="1">
      <x v="128"/>
    </i>
    <i r="1">
      <x v="152"/>
    </i>
    <i>
      <x v="30"/>
    </i>
    <i r="1">
      <x v="96"/>
    </i>
    <i r="1">
      <x v="101"/>
    </i>
    <i r="1">
      <x v="119"/>
    </i>
    <i r="1">
      <x v="144"/>
    </i>
    <i>
      <x v="31"/>
    </i>
    <i r="1">
      <x v="91"/>
    </i>
    <i r="1">
      <x v="173"/>
    </i>
    <i>
      <x v="32"/>
    </i>
    <i r="1">
      <x v="12"/>
    </i>
    <i r="1">
      <x v="86"/>
    </i>
    <i r="1">
      <x v="164"/>
    </i>
    <i r="1">
      <x v="174"/>
    </i>
    <i>
      <x v="33"/>
    </i>
    <i r="1">
      <x v="89"/>
    </i>
    <i r="1">
      <x v="147"/>
    </i>
    <i r="1">
      <x v="160"/>
    </i>
    <i r="1">
      <x v="163"/>
    </i>
    <i>
      <x v="34"/>
    </i>
    <i r="1">
      <x v="13"/>
    </i>
    <i r="1">
      <x v="29"/>
    </i>
    <i r="1">
      <x v="90"/>
    </i>
    <i r="1">
      <x v="111"/>
    </i>
    <i>
      <x v="35"/>
    </i>
    <i r="1">
      <x v="39"/>
    </i>
    <i r="1">
      <x v="83"/>
    </i>
    <i r="1">
      <x v="132"/>
    </i>
    <i r="1">
      <x v="156"/>
    </i>
    <i>
      <x v="36"/>
    </i>
    <i r="1">
      <x v="150"/>
    </i>
    <i r="1">
      <x v="171"/>
    </i>
    <i r="1">
      <x v="179"/>
    </i>
    <i r="1">
      <x v="183"/>
    </i>
    <i>
      <x v="37"/>
    </i>
    <i r="1">
      <x v="7"/>
    </i>
    <i r="1">
      <x v="9"/>
    </i>
    <i r="1">
      <x v="53"/>
    </i>
    <i r="1">
      <x v="136"/>
    </i>
    <i>
      <x v="38"/>
    </i>
    <i r="1">
      <x v="5"/>
    </i>
    <i r="1">
      <x v="181"/>
    </i>
    <i>
      <x v="39"/>
    </i>
    <i r="1">
      <x v="80"/>
    </i>
    <i r="1">
      <x v="82"/>
    </i>
    <i r="1">
      <x v="142"/>
    </i>
    <i r="1">
      <x v="175"/>
    </i>
    <i>
      <x v="40"/>
    </i>
    <i r="1">
      <x v="48"/>
    </i>
    <i r="1">
      <x v="81"/>
    </i>
    <i r="1">
      <x v="94"/>
    </i>
    <i>
      <x v="41"/>
    </i>
    <i r="1">
      <x v="10"/>
    </i>
    <i r="1">
      <x v="36"/>
    </i>
    <i r="1">
      <x v="112"/>
    </i>
    <i r="1">
      <x v="185"/>
    </i>
    <i>
      <x v="42"/>
    </i>
    <i r="1">
      <x v="66"/>
    </i>
    <i r="1">
      <x v="93"/>
    </i>
    <i r="1">
      <x v="157"/>
    </i>
    <i>
      <x v="43"/>
    </i>
    <i r="1">
      <x v="21"/>
    </i>
    <i r="1">
      <x v="34"/>
    </i>
    <i r="1">
      <x v="60"/>
    </i>
    <i r="1">
      <x v="137"/>
    </i>
    <i>
      <x v="44"/>
    </i>
    <i r="1">
      <x v="127"/>
    </i>
    <i r="1">
      <x v="134"/>
    </i>
    <i r="1">
      <x v="155"/>
    </i>
    <i r="1">
      <x v="165"/>
    </i>
    <i>
      <x v="45"/>
    </i>
    <i r="1">
      <x v="54"/>
    </i>
    <i r="1">
      <x v="105"/>
    </i>
    <i r="1">
      <x v="106"/>
    </i>
    <i r="1">
      <x v="133"/>
    </i>
    <i>
      <x v="46"/>
    </i>
    <i r="1">
      <x v="3"/>
    </i>
    <i r="1">
      <x v="11"/>
    </i>
    <i r="1">
      <x v="154"/>
    </i>
    <i>
      <x v="47"/>
    </i>
    <i r="1">
      <x v="58"/>
    </i>
    <i r="1">
      <x v="72"/>
    </i>
    <i r="1">
      <x v="77"/>
    </i>
    <i r="1">
      <x v="123"/>
    </i>
    <i>
      <x v="48"/>
    </i>
    <i r="1">
      <x v="120"/>
    </i>
    <i r="1">
      <x v="145"/>
    </i>
    <i r="1">
      <x v="182"/>
    </i>
    <i>
      <x v="49"/>
    </i>
    <i r="1">
      <x v="43"/>
    </i>
    <i r="1">
      <x v="87"/>
    </i>
    <i r="1">
      <x v="180"/>
    </i>
    <i>
      <x v="50"/>
    </i>
    <i r="1">
      <x v="75"/>
    </i>
    <i r="1">
      <x v="95"/>
    </i>
    <i>
      <x v="51"/>
    </i>
    <i r="1">
      <x v="26"/>
    </i>
    <i r="1">
      <x v="103"/>
    </i>
    <i r="1">
      <x v="172"/>
    </i>
    <i>
      <x v="52"/>
    </i>
    <i r="1">
      <x/>
    </i>
    <i r="1">
      <x v="1"/>
    </i>
    <i r="1">
      <x v="20"/>
    </i>
    <i r="1">
      <x v="33"/>
    </i>
    <i>
      <x v="53"/>
    </i>
    <i r="1">
      <x v="116"/>
    </i>
    <i r="1">
      <x v="140"/>
    </i>
    <i>
      <x v="54"/>
    </i>
    <i r="1">
      <x v="51"/>
    </i>
    <i r="1">
      <x v="118"/>
    </i>
    <i r="1">
      <x v="135"/>
    </i>
    <i r="1">
      <x v="170"/>
    </i>
    <i>
      <x v="55"/>
    </i>
    <i r="1">
      <x v="8"/>
    </i>
    <i r="1">
      <x v="31"/>
    </i>
    <i r="1">
      <x v="100"/>
    </i>
    <i r="1">
      <x v="167"/>
    </i>
    <i t="grand">
      <x/>
    </i>
  </rowItems>
  <colFields count="1">
    <field x="-2"/>
  </colFields>
  <colItems count="2">
    <i>
      <x/>
    </i>
    <i i="1">
      <x v="1"/>
    </i>
  </colItems>
  <dataFields count="2">
    <dataField name="Red Run" fld="4" baseField="3" baseItem="0"/>
    <dataField name="Blue Run" fld="5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98"/>
  <sheetViews>
    <sheetView tabSelected="1" workbookViewId="0">
      <selection activeCell="B4" sqref="B4"/>
    </sheetView>
  </sheetViews>
  <sheetFormatPr baseColWidth="10" defaultColWidth="8.83203125" defaultRowHeight="12" x14ac:dyDescent="0"/>
  <cols>
    <col min="2" max="2" width="13.5" style="1" customWidth="1"/>
    <col min="3" max="3" width="22.33203125" style="1" customWidth="1"/>
    <col min="4" max="4" width="35.6640625" style="1" customWidth="1"/>
    <col min="5" max="5" width="22" style="1" customWidth="1"/>
    <col min="6" max="6" width="13.5" style="1" customWidth="1"/>
    <col min="7" max="7" width="16.83203125" customWidth="1"/>
    <col min="8" max="8" width="23.5" customWidth="1"/>
  </cols>
  <sheetData>
    <row r="1" spans="1:9" ht="18">
      <c r="A1" s="23" t="s">
        <v>256</v>
      </c>
      <c r="B1" s="24"/>
      <c r="C1" s="24"/>
      <c r="D1" s="24"/>
      <c r="E1" s="24"/>
      <c r="F1" s="24"/>
    </row>
    <row r="2" spans="1:9" ht="17">
      <c r="A2" s="25" t="s">
        <v>268</v>
      </c>
      <c r="B2" s="26"/>
      <c r="C2" s="26"/>
      <c r="D2" s="26"/>
      <c r="E2" s="26"/>
      <c r="F2" s="26"/>
    </row>
    <row r="3" spans="1:9">
      <c r="A3" s="27" t="s">
        <v>257</v>
      </c>
      <c r="B3" s="27"/>
      <c r="C3" s="27"/>
      <c r="D3" s="27"/>
      <c r="E3" s="27"/>
      <c r="F3" s="27"/>
    </row>
    <row r="4" spans="1:9" ht="14" customHeight="1">
      <c r="A4" s="2"/>
      <c r="B4" s="2"/>
      <c r="C4" s="2"/>
      <c r="D4" s="3"/>
      <c r="E4" s="3"/>
      <c r="F4" s="4"/>
    </row>
    <row r="5" spans="1:9">
      <c r="A5" s="5" t="s">
        <v>255</v>
      </c>
      <c r="B5" s="6" t="s">
        <v>243</v>
      </c>
      <c r="C5" s="7" t="s">
        <v>244</v>
      </c>
      <c r="D5" s="5" t="s">
        <v>0</v>
      </c>
      <c r="E5" s="5" t="s">
        <v>258</v>
      </c>
      <c r="F5" s="5" t="s">
        <v>259</v>
      </c>
      <c r="G5" s="5" t="s">
        <v>260</v>
      </c>
    </row>
    <row r="6" spans="1:9">
      <c r="A6" s="8">
        <v>1</v>
      </c>
      <c r="B6" s="8">
        <v>63</v>
      </c>
      <c r="C6" s="8" t="s">
        <v>66</v>
      </c>
      <c r="D6" s="8" t="s">
        <v>59</v>
      </c>
      <c r="E6" s="10">
        <v>19.41</v>
      </c>
      <c r="F6" s="10">
        <v>18.82</v>
      </c>
      <c r="G6" s="9">
        <v>4.4247685185185189E-4</v>
      </c>
      <c r="I6" s="12"/>
    </row>
    <row r="7" spans="1:9">
      <c r="A7" s="8">
        <f>A6+1</f>
        <v>2</v>
      </c>
      <c r="B7" s="8">
        <v>7</v>
      </c>
      <c r="C7" s="8" t="s">
        <v>251</v>
      </c>
      <c r="D7" s="8" t="s">
        <v>1</v>
      </c>
      <c r="E7" s="10">
        <v>20.96</v>
      </c>
      <c r="F7" s="10">
        <v>19.239999999999998</v>
      </c>
      <c r="G7" s="9">
        <v>4.6527777777777778E-4</v>
      </c>
    </row>
    <row r="8" spans="1:9">
      <c r="A8" s="8">
        <f t="shared" ref="A8:A71" si="0">A7+1</f>
        <v>3</v>
      </c>
      <c r="B8" s="8">
        <v>58</v>
      </c>
      <c r="C8" s="8" t="s">
        <v>60</v>
      </c>
      <c r="D8" s="8" t="s">
        <v>61</v>
      </c>
      <c r="E8" s="10">
        <v>20.46</v>
      </c>
      <c r="F8" s="10">
        <v>20.100000000000001</v>
      </c>
      <c r="G8" s="9">
        <v>4.6944444444444442E-4</v>
      </c>
    </row>
    <row r="9" spans="1:9" ht="13.25" customHeight="1">
      <c r="A9" s="8">
        <f t="shared" si="0"/>
        <v>4</v>
      </c>
      <c r="B9" s="8">
        <v>22</v>
      </c>
      <c r="C9" s="8" t="s">
        <v>16</v>
      </c>
      <c r="D9" s="8" t="s">
        <v>12</v>
      </c>
      <c r="E9" s="10">
        <v>19.829999999999998</v>
      </c>
      <c r="F9" s="10">
        <v>21.83</v>
      </c>
      <c r="G9" s="9">
        <v>4.8217592592592583E-4</v>
      </c>
    </row>
    <row r="10" spans="1:9">
      <c r="A10" s="8">
        <f t="shared" si="0"/>
        <v>5</v>
      </c>
      <c r="B10" s="8">
        <v>64</v>
      </c>
      <c r="C10" s="8" t="s">
        <v>67</v>
      </c>
      <c r="D10" s="8" t="s">
        <v>61</v>
      </c>
      <c r="E10" s="10">
        <v>20.81</v>
      </c>
      <c r="F10" s="10">
        <v>20.91</v>
      </c>
      <c r="G10" s="9">
        <v>4.8287037037037032E-4</v>
      </c>
    </row>
    <row r="11" spans="1:9">
      <c r="A11" s="8">
        <f t="shared" si="0"/>
        <v>6</v>
      </c>
      <c r="B11" s="8">
        <v>29</v>
      </c>
      <c r="C11" s="8" t="s">
        <v>25</v>
      </c>
      <c r="D11" s="8" t="s">
        <v>20</v>
      </c>
      <c r="E11" s="10">
        <v>21.4</v>
      </c>
      <c r="F11" s="10">
        <v>20.77</v>
      </c>
      <c r="G11" s="9">
        <v>4.8807870370370368E-4</v>
      </c>
    </row>
    <row r="12" spans="1:9">
      <c r="A12" s="8">
        <f t="shared" si="0"/>
        <v>7</v>
      </c>
      <c r="B12" s="8">
        <v>20</v>
      </c>
      <c r="C12" s="8" t="s">
        <v>14</v>
      </c>
      <c r="D12" s="8" t="s">
        <v>12</v>
      </c>
      <c r="E12" s="10">
        <v>20.18</v>
      </c>
      <c r="F12" s="10">
        <v>22.29</v>
      </c>
      <c r="G12" s="9">
        <v>4.9155092592592588E-4</v>
      </c>
    </row>
    <row r="13" spans="1:9">
      <c r="A13" s="8">
        <f t="shared" si="0"/>
        <v>8</v>
      </c>
      <c r="B13" s="8">
        <v>31</v>
      </c>
      <c r="C13" s="8" t="s">
        <v>27</v>
      </c>
      <c r="D13" s="8" t="s">
        <v>20</v>
      </c>
      <c r="E13" s="10">
        <v>21.97</v>
      </c>
      <c r="F13" s="10">
        <v>20.58</v>
      </c>
      <c r="G13" s="9">
        <v>4.924768518518518E-4</v>
      </c>
    </row>
    <row r="14" spans="1:9">
      <c r="A14" s="8">
        <f t="shared" si="0"/>
        <v>9</v>
      </c>
      <c r="B14" s="8">
        <v>62</v>
      </c>
      <c r="C14" s="8" t="s">
        <v>65</v>
      </c>
      <c r="D14" s="8" t="s">
        <v>61</v>
      </c>
      <c r="E14" s="10">
        <v>20.81</v>
      </c>
      <c r="F14" s="10">
        <v>21.74</v>
      </c>
      <c r="G14" s="9">
        <v>4.924768518518518E-4</v>
      </c>
    </row>
    <row r="15" spans="1:9">
      <c r="A15" s="8">
        <f t="shared" si="0"/>
        <v>10</v>
      </c>
      <c r="B15" s="8">
        <v>41</v>
      </c>
      <c r="C15" s="8" t="s">
        <v>38</v>
      </c>
      <c r="D15" s="8" t="s">
        <v>39</v>
      </c>
      <c r="E15" s="10">
        <v>22.32</v>
      </c>
      <c r="F15" s="10">
        <v>20.57</v>
      </c>
      <c r="G15" s="9">
        <v>4.9641203703703707E-4</v>
      </c>
    </row>
    <row r="16" spans="1:9">
      <c r="A16" s="8">
        <f t="shared" si="0"/>
        <v>11</v>
      </c>
      <c r="B16" s="8">
        <v>51</v>
      </c>
      <c r="C16" s="8" t="s">
        <v>51</v>
      </c>
      <c r="D16" s="8" t="s">
        <v>48</v>
      </c>
      <c r="E16" s="10">
        <v>21.87</v>
      </c>
      <c r="F16" s="10">
        <v>21.05</v>
      </c>
      <c r="G16" s="9">
        <v>4.9675925925925929E-4</v>
      </c>
    </row>
    <row r="17" spans="1:7">
      <c r="A17" s="8">
        <f t="shared" si="0"/>
        <v>12</v>
      </c>
      <c r="B17" s="8">
        <v>2</v>
      </c>
      <c r="C17" s="8" t="s">
        <v>246</v>
      </c>
      <c r="D17" s="8" t="s">
        <v>2</v>
      </c>
      <c r="E17" s="10">
        <v>21.57</v>
      </c>
      <c r="F17" s="10">
        <v>21.97</v>
      </c>
      <c r="G17" s="9">
        <v>5.0393518518518517E-4</v>
      </c>
    </row>
    <row r="18" spans="1:7">
      <c r="A18" s="8">
        <f t="shared" si="0"/>
        <v>13</v>
      </c>
      <c r="B18" s="8">
        <v>134</v>
      </c>
      <c r="C18" s="8" t="s">
        <v>156</v>
      </c>
      <c r="D18" s="8" t="s">
        <v>152</v>
      </c>
      <c r="E18" s="10">
        <v>21.88</v>
      </c>
      <c r="F18" s="10">
        <v>21.66</v>
      </c>
      <c r="G18" s="9">
        <v>5.0393518518518517E-4</v>
      </c>
    </row>
    <row r="19" spans="1:7">
      <c r="A19" s="8">
        <f t="shared" si="0"/>
        <v>14</v>
      </c>
      <c r="B19" s="8">
        <v>104</v>
      </c>
      <c r="C19" s="8" t="s">
        <v>118</v>
      </c>
      <c r="D19" s="8" t="s">
        <v>79</v>
      </c>
      <c r="E19" s="10">
        <v>21.96</v>
      </c>
      <c r="F19" s="10">
        <v>21.65</v>
      </c>
      <c r="G19" s="9">
        <v>5.0474537037037024E-4</v>
      </c>
    </row>
    <row r="20" spans="1:7">
      <c r="A20" s="8">
        <f t="shared" si="0"/>
        <v>15</v>
      </c>
      <c r="B20" s="8">
        <v>87</v>
      </c>
      <c r="C20" s="8" t="s">
        <v>98</v>
      </c>
      <c r="D20" s="8" t="s">
        <v>91</v>
      </c>
      <c r="E20" s="10">
        <v>21.55</v>
      </c>
      <c r="F20" s="10">
        <v>22.14</v>
      </c>
      <c r="G20" s="9">
        <v>5.0567129629629638E-4</v>
      </c>
    </row>
    <row r="21" spans="1:7">
      <c r="A21" s="8">
        <f t="shared" si="0"/>
        <v>16</v>
      </c>
      <c r="B21" s="8">
        <v>37</v>
      </c>
      <c r="C21" s="8" t="s">
        <v>35</v>
      </c>
      <c r="D21" s="8" t="s">
        <v>30</v>
      </c>
      <c r="E21" s="10">
        <v>22.38</v>
      </c>
      <c r="F21" s="10">
        <v>21.36</v>
      </c>
      <c r="G21" s="9">
        <v>5.0624999999999997E-4</v>
      </c>
    </row>
    <row r="22" spans="1:7">
      <c r="A22" s="8">
        <f t="shared" si="0"/>
        <v>17</v>
      </c>
      <c r="B22" s="8">
        <v>132</v>
      </c>
      <c r="C22" s="8" t="s">
        <v>154</v>
      </c>
      <c r="D22" s="8" t="s">
        <v>152</v>
      </c>
      <c r="E22" s="10">
        <v>21.78</v>
      </c>
      <c r="F22" s="10">
        <v>21.99</v>
      </c>
      <c r="G22" s="9">
        <v>5.065972222222223E-4</v>
      </c>
    </row>
    <row r="23" spans="1:7">
      <c r="A23" s="8">
        <f t="shared" si="0"/>
        <v>18</v>
      </c>
      <c r="B23" s="8">
        <v>57</v>
      </c>
      <c r="C23" s="8" t="s">
        <v>58</v>
      </c>
      <c r="D23" s="8" t="s">
        <v>59</v>
      </c>
      <c r="E23" s="10">
        <v>22.15</v>
      </c>
      <c r="F23" s="10">
        <v>21.71</v>
      </c>
      <c r="G23" s="9">
        <v>5.0763888888888885E-4</v>
      </c>
    </row>
    <row r="24" spans="1:7">
      <c r="A24" s="8">
        <f t="shared" si="0"/>
        <v>19</v>
      </c>
      <c r="B24" s="8">
        <v>96</v>
      </c>
      <c r="C24" s="8" t="s">
        <v>109</v>
      </c>
      <c r="D24" s="8" t="s">
        <v>102</v>
      </c>
      <c r="E24" s="10">
        <v>21.55</v>
      </c>
      <c r="F24" s="10">
        <v>22.35</v>
      </c>
      <c r="G24" s="9">
        <v>5.0810185185185181E-4</v>
      </c>
    </row>
    <row r="25" spans="1:7">
      <c r="A25" s="8">
        <f t="shared" si="0"/>
        <v>20</v>
      </c>
      <c r="B25" s="8">
        <v>73</v>
      </c>
      <c r="C25" s="8" t="s">
        <v>78</v>
      </c>
      <c r="D25" s="8" t="s">
        <v>79</v>
      </c>
      <c r="E25" s="10">
        <v>22.57</v>
      </c>
      <c r="F25" s="10">
        <v>21.36</v>
      </c>
      <c r="G25" s="9">
        <v>5.0844907407407403E-4</v>
      </c>
    </row>
    <row r="26" spans="1:7">
      <c r="A26" s="8">
        <f t="shared" si="0"/>
        <v>21</v>
      </c>
      <c r="B26" s="8">
        <v>103</v>
      </c>
      <c r="C26" s="8" t="s">
        <v>117</v>
      </c>
      <c r="D26" s="8" t="s">
        <v>111</v>
      </c>
      <c r="E26" s="10">
        <v>22.65</v>
      </c>
      <c r="F26" s="10">
        <v>21.49</v>
      </c>
      <c r="G26" s="9">
        <v>5.1087962962962957E-4</v>
      </c>
    </row>
    <row r="27" spans="1:7">
      <c r="A27" s="8">
        <f t="shared" si="0"/>
        <v>22</v>
      </c>
      <c r="B27" s="8">
        <v>59</v>
      </c>
      <c r="C27" s="8" t="s">
        <v>62</v>
      </c>
      <c r="D27" s="8" t="s">
        <v>59</v>
      </c>
      <c r="E27" s="10">
        <v>22.97</v>
      </c>
      <c r="F27" s="10">
        <v>21.51</v>
      </c>
      <c r="G27" s="9">
        <v>5.1481481481481474E-4</v>
      </c>
    </row>
    <row r="28" spans="1:7">
      <c r="A28" s="8">
        <f t="shared" si="0"/>
        <v>23</v>
      </c>
      <c r="B28" s="8">
        <v>19</v>
      </c>
      <c r="C28" s="8" t="s">
        <v>13</v>
      </c>
      <c r="D28" s="8" t="s">
        <v>10</v>
      </c>
      <c r="E28" s="10">
        <v>22.84</v>
      </c>
      <c r="F28" s="10">
        <v>21.88</v>
      </c>
      <c r="G28" s="9">
        <v>5.175925925925925E-4</v>
      </c>
    </row>
    <row r="29" spans="1:7">
      <c r="A29" s="8">
        <f t="shared" si="0"/>
        <v>24</v>
      </c>
      <c r="B29" s="8">
        <v>12</v>
      </c>
      <c r="C29" s="8" t="s">
        <v>5</v>
      </c>
      <c r="D29" s="8" t="s">
        <v>4</v>
      </c>
      <c r="E29" s="10">
        <v>22</v>
      </c>
      <c r="F29" s="10">
        <v>23.13</v>
      </c>
      <c r="G29" s="9">
        <v>5.2233796296296295E-4</v>
      </c>
    </row>
    <row r="30" spans="1:7">
      <c r="A30" s="8">
        <f t="shared" si="0"/>
        <v>25</v>
      </c>
      <c r="B30" s="8">
        <v>17</v>
      </c>
      <c r="C30" s="8" t="s">
        <v>9</v>
      </c>
      <c r="D30" s="8" t="s">
        <v>10</v>
      </c>
      <c r="E30" s="10">
        <v>23.21</v>
      </c>
      <c r="F30" s="10">
        <v>21.94</v>
      </c>
      <c r="G30" s="9">
        <v>5.2256944444444454E-4</v>
      </c>
    </row>
    <row r="31" spans="1:7">
      <c r="A31" s="8">
        <f t="shared" si="0"/>
        <v>26</v>
      </c>
      <c r="B31" s="8">
        <v>183</v>
      </c>
      <c r="C31" s="8" t="s">
        <v>218</v>
      </c>
      <c r="D31" s="8" t="s">
        <v>211</v>
      </c>
      <c r="E31" s="10">
        <v>22.9</v>
      </c>
      <c r="F31" s="10">
        <v>22.69</v>
      </c>
      <c r="G31" s="9">
        <v>5.2766203703703699E-4</v>
      </c>
    </row>
    <row r="32" spans="1:7">
      <c r="A32" s="8">
        <f t="shared" si="0"/>
        <v>27</v>
      </c>
      <c r="B32" s="8">
        <v>177</v>
      </c>
      <c r="C32" s="8" t="s">
        <v>210</v>
      </c>
      <c r="D32" s="8" t="s">
        <v>211</v>
      </c>
      <c r="E32" s="10">
        <v>23.27</v>
      </c>
      <c r="F32" s="10">
        <v>22.36</v>
      </c>
      <c r="G32" s="9">
        <v>5.2812499999999995E-4</v>
      </c>
    </row>
    <row r="33" spans="1:7">
      <c r="A33" s="8">
        <f t="shared" si="0"/>
        <v>28</v>
      </c>
      <c r="B33" s="8">
        <v>75</v>
      </c>
      <c r="C33" s="8" t="s">
        <v>82</v>
      </c>
      <c r="D33" s="8" t="s">
        <v>79</v>
      </c>
      <c r="E33" s="10">
        <v>23.77</v>
      </c>
      <c r="F33" s="10">
        <v>21.88</v>
      </c>
      <c r="G33" s="9">
        <v>5.2835648148148143E-4</v>
      </c>
    </row>
    <row r="34" spans="1:7">
      <c r="A34" s="8">
        <f t="shared" si="0"/>
        <v>29</v>
      </c>
      <c r="B34" s="8">
        <v>181</v>
      </c>
      <c r="C34" s="8" t="s">
        <v>216</v>
      </c>
      <c r="D34" s="8" t="s">
        <v>211</v>
      </c>
      <c r="E34" s="10">
        <v>22.94</v>
      </c>
      <c r="F34" s="10">
        <v>22.88</v>
      </c>
      <c r="G34" s="9">
        <v>5.3032407407407412E-4</v>
      </c>
    </row>
    <row r="35" spans="1:7">
      <c r="A35" s="8">
        <f t="shared" si="0"/>
        <v>30</v>
      </c>
      <c r="B35" s="8">
        <v>49</v>
      </c>
      <c r="C35" s="8" t="s">
        <v>47</v>
      </c>
      <c r="D35" s="8" t="s">
        <v>48</v>
      </c>
      <c r="E35" s="10">
        <v>23.82</v>
      </c>
      <c r="F35" s="10">
        <v>22.13</v>
      </c>
      <c r="G35" s="9">
        <v>5.3182870370370363E-4</v>
      </c>
    </row>
    <row r="36" spans="1:7">
      <c r="A36" s="8">
        <f t="shared" si="0"/>
        <v>31</v>
      </c>
      <c r="B36" s="8">
        <v>6</v>
      </c>
      <c r="C36" s="8" t="s">
        <v>250</v>
      </c>
      <c r="D36" s="8" t="s">
        <v>2</v>
      </c>
      <c r="E36" s="10">
        <v>22.42</v>
      </c>
      <c r="F36" s="10">
        <v>23.54</v>
      </c>
      <c r="G36" s="9">
        <v>5.3194444444444448E-4</v>
      </c>
    </row>
    <row r="37" spans="1:7">
      <c r="A37" s="8">
        <f t="shared" si="0"/>
        <v>32</v>
      </c>
      <c r="B37" s="8">
        <v>67</v>
      </c>
      <c r="C37" s="8" t="s">
        <v>72</v>
      </c>
      <c r="D37" s="8" t="s">
        <v>69</v>
      </c>
      <c r="E37" s="10">
        <v>23.34</v>
      </c>
      <c r="F37" s="10">
        <v>22.68</v>
      </c>
      <c r="G37" s="9">
        <v>5.3263888888888892E-4</v>
      </c>
    </row>
    <row r="38" spans="1:7">
      <c r="A38" s="8">
        <f t="shared" si="0"/>
        <v>33</v>
      </c>
      <c r="B38" s="8">
        <v>16</v>
      </c>
      <c r="C38" s="8" t="s">
        <v>8</v>
      </c>
      <c r="D38" s="8" t="s">
        <v>4</v>
      </c>
      <c r="E38" s="10">
        <v>22.53</v>
      </c>
      <c r="F38" s="10">
        <v>23.82</v>
      </c>
      <c r="G38" s="9">
        <v>5.3645833333333334E-4</v>
      </c>
    </row>
    <row r="39" spans="1:7">
      <c r="A39" s="8">
        <f t="shared" si="0"/>
        <v>34</v>
      </c>
      <c r="B39" s="8">
        <v>47</v>
      </c>
      <c r="C39" s="8" t="s">
        <v>46</v>
      </c>
      <c r="D39" s="8" t="s">
        <v>39</v>
      </c>
      <c r="E39" s="10">
        <v>24.39</v>
      </c>
      <c r="F39" s="10">
        <v>22.09</v>
      </c>
      <c r="G39" s="9">
        <v>5.3796296296296296E-4</v>
      </c>
    </row>
    <row r="40" spans="1:7" ht="12" customHeight="1">
      <c r="A40" s="8">
        <f t="shared" si="0"/>
        <v>35</v>
      </c>
      <c r="B40" s="8">
        <v>65</v>
      </c>
      <c r="C40" s="8" t="s">
        <v>68</v>
      </c>
      <c r="D40" s="8" t="s">
        <v>69</v>
      </c>
      <c r="E40" s="10">
        <v>23.22</v>
      </c>
      <c r="F40" s="10">
        <v>23.68</v>
      </c>
      <c r="G40" s="9">
        <v>5.4282407407407404E-4</v>
      </c>
    </row>
    <row r="41" spans="1:7" ht="12" customHeight="1">
      <c r="A41" s="8">
        <f t="shared" si="0"/>
        <v>36</v>
      </c>
      <c r="B41" s="8">
        <v>61</v>
      </c>
      <c r="C41" s="8" t="s">
        <v>64</v>
      </c>
      <c r="D41" s="8" t="s">
        <v>59</v>
      </c>
      <c r="E41" s="10">
        <v>24.11</v>
      </c>
      <c r="F41" s="10">
        <v>23.5</v>
      </c>
      <c r="G41" s="9">
        <v>5.5104166666666669E-4</v>
      </c>
    </row>
    <row r="42" spans="1:7">
      <c r="A42" s="8">
        <f t="shared" si="0"/>
        <v>37</v>
      </c>
      <c r="B42" s="8">
        <v>5</v>
      </c>
      <c r="C42" s="8" t="s">
        <v>249</v>
      </c>
      <c r="D42" s="8" t="s">
        <v>1</v>
      </c>
      <c r="E42" s="10">
        <v>24.06</v>
      </c>
      <c r="F42" s="10">
        <v>23.69</v>
      </c>
      <c r="G42" s="9">
        <v>5.5266203703703705E-4</v>
      </c>
    </row>
    <row r="43" spans="1:7">
      <c r="A43" s="8">
        <f t="shared" si="0"/>
        <v>38</v>
      </c>
      <c r="B43" s="8">
        <v>27</v>
      </c>
      <c r="C43" s="8" t="s">
        <v>23</v>
      </c>
      <c r="D43" s="8" t="s">
        <v>20</v>
      </c>
      <c r="E43" s="10">
        <v>24.96</v>
      </c>
      <c r="F43" s="10">
        <v>22.94</v>
      </c>
      <c r="G43" s="9">
        <v>5.5439814814814826E-4</v>
      </c>
    </row>
    <row r="44" spans="1:7">
      <c r="A44" s="8">
        <f t="shared" si="0"/>
        <v>39</v>
      </c>
      <c r="B44" s="8">
        <v>25</v>
      </c>
      <c r="C44" s="8" t="s">
        <v>19</v>
      </c>
      <c r="D44" s="8" t="s">
        <v>20</v>
      </c>
      <c r="E44" s="10">
        <v>25.09</v>
      </c>
      <c r="F44" s="10">
        <v>23.02</v>
      </c>
      <c r="G44" s="9">
        <v>5.568287037037037E-4</v>
      </c>
    </row>
    <row r="45" spans="1:7">
      <c r="A45" s="8">
        <f t="shared" si="0"/>
        <v>40</v>
      </c>
      <c r="B45" s="8">
        <v>168</v>
      </c>
      <c r="C45" s="8" t="s">
        <v>198</v>
      </c>
      <c r="D45" s="8" t="s">
        <v>176</v>
      </c>
      <c r="E45" s="10">
        <v>23.61</v>
      </c>
      <c r="F45" s="10">
        <v>24.65</v>
      </c>
      <c r="G45" s="9">
        <v>5.585648148148149E-4</v>
      </c>
    </row>
    <row r="46" spans="1:7">
      <c r="A46" s="8">
        <f t="shared" si="0"/>
        <v>41</v>
      </c>
      <c r="B46" s="8">
        <v>69</v>
      </c>
      <c r="C46" s="8" t="s">
        <v>74</v>
      </c>
      <c r="D46" s="8" t="s">
        <v>69</v>
      </c>
      <c r="E46" s="10">
        <v>26.04</v>
      </c>
      <c r="F46" s="10">
        <v>22.84</v>
      </c>
      <c r="G46" s="9">
        <v>5.6574074074074068E-4</v>
      </c>
    </row>
    <row r="47" spans="1:7">
      <c r="A47" s="8">
        <f t="shared" si="0"/>
        <v>42</v>
      </c>
      <c r="B47" s="8">
        <v>152</v>
      </c>
      <c r="C47" s="8" t="s">
        <v>177</v>
      </c>
      <c r="D47" s="8" t="s">
        <v>176</v>
      </c>
      <c r="E47" s="10">
        <v>24.3</v>
      </c>
      <c r="F47" s="10">
        <v>24.58</v>
      </c>
      <c r="G47" s="9">
        <v>5.6574074074074079E-4</v>
      </c>
    </row>
    <row r="48" spans="1:7">
      <c r="A48" s="8">
        <f t="shared" si="0"/>
        <v>43</v>
      </c>
      <c r="B48" s="8">
        <v>68</v>
      </c>
      <c r="C48" s="8" t="s">
        <v>73</v>
      </c>
      <c r="D48" s="8" t="s">
        <v>71</v>
      </c>
      <c r="E48" s="10">
        <v>24.32</v>
      </c>
      <c r="F48" s="10">
        <v>24.88</v>
      </c>
      <c r="G48" s="9">
        <v>5.6944444444444436E-4</v>
      </c>
    </row>
    <row r="49" spans="1:7">
      <c r="A49" s="8">
        <f t="shared" si="0"/>
        <v>44</v>
      </c>
      <c r="B49" s="8">
        <v>3</v>
      </c>
      <c r="C49" s="8" t="s">
        <v>247</v>
      </c>
      <c r="D49" s="8" t="s">
        <v>1</v>
      </c>
      <c r="E49" s="10">
        <v>26.13</v>
      </c>
      <c r="F49" s="10">
        <v>23.1</v>
      </c>
      <c r="G49" s="9">
        <v>5.6979166666666669E-4</v>
      </c>
    </row>
    <row r="50" spans="1:7">
      <c r="A50" s="8">
        <f t="shared" si="0"/>
        <v>45</v>
      </c>
      <c r="B50" s="8">
        <v>86</v>
      </c>
      <c r="C50" s="8" t="s">
        <v>97</v>
      </c>
      <c r="D50" s="8" t="s">
        <v>93</v>
      </c>
      <c r="E50" s="10">
        <v>24.83</v>
      </c>
      <c r="F50" s="10">
        <v>24.53</v>
      </c>
      <c r="G50" s="9">
        <v>5.7129629629629631E-4</v>
      </c>
    </row>
    <row r="51" spans="1:7">
      <c r="A51" s="8">
        <f t="shared" si="0"/>
        <v>46</v>
      </c>
      <c r="B51" s="8">
        <v>136</v>
      </c>
      <c r="C51" s="8" t="s">
        <v>158</v>
      </c>
      <c r="D51" s="8" t="s">
        <v>152</v>
      </c>
      <c r="E51" s="10">
        <v>24.79</v>
      </c>
      <c r="F51" s="10">
        <v>24.74</v>
      </c>
      <c r="G51" s="9">
        <v>5.7326388888888878E-4</v>
      </c>
    </row>
    <row r="52" spans="1:7">
      <c r="A52" s="8">
        <f t="shared" si="0"/>
        <v>47</v>
      </c>
      <c r="B52" s="8">
        <v>26</v>
      </c>
      <c r="C52" s="8" t="s">
        <v>21</v>
      </c>
      <c r="D52" s="8" t="s">
        <v>22</v>
      </c>
      <c r="E52" s="10">
        <v>24.75</v>
      </c>
      <c r="F52" s="10">
        <v>24.92</v>
      </c>
      <c r="G52" s="9">
        <v>5.7488425925925936E-4</v>
      </c>
    </row>
    <row r="53" spans="1:7">
      <c r="A53" s="8">
        <f t="shared" si="0"/>
        <v>48</v>
      </c>
      <c r="B53" s="8">
        <v>79</v>
      </c>
      <c r="C53" s="8" t="s">
        <v>87</v>
      </c>
      <c r="D53" s="8" t="s">
        <v>79</v>
      </c>
      <c r="E53" s="10">
        <v>25.63</v>
      </c>
      <c r="F53" s="10">
        <v>24.35</v>
      </c>
      <c r="G53" s="9">
        <v>5.7847222222222219E-4</v>
      </c>
    </row>
    <row r="54" spans="1:7">
      <c r="A54" s="8">
        <f t="shared" si="0"/>
        <v>49</v>
      </c>
      <c r="B54" s="8">
        <v>53</v>
      </c>
      <c r="C54" s="8" t="s">
        <v>53</v>
      </c>
      <c r="D54" s="8" t="s">
        <v>48</v>
      </c>
      <c r="E54" s="10">
        <v>26.55</v>
      </c>
      <c r="F54" s="10">
        <v>23.81</v>
      </c>
      <c r="G54" s="9">
        <v>5.8287037037037042E-4</v>
      </c>
    </row>
    <row r="55" spans="1:7">
      <c r="A55" s="8">
        <f t="shared" si="0"/>
        <v>50</v>
      </c>
      <c r="B55" s="8">
        <v>45</v>
      </c>
      <c r="C55" s="8" t="s">
        <v>44</v>
      </c>
      <c r="D55" s="8" t="s">
        <v>39</v>
      </c>
      <c r="E55" s="10">
        <v>26.14</v>
      </c>
      <c r="F55" s="10">
        <v>24.35</v>
      </c>
      <c r="G55" s="9">
        <v>5.8437500000000004E-4</v>
      </c>
    </row>
    <row r="56" spans="1:7">
      <c r="A56" s="8">
        <f t="shared" si="0"/>
        <v>51</v>
      </c>
      <c r="B56" s="8">
        <v>163</v>
      </c>
      <c r="C56" s="8" t="s">
        <v>193</v>
      </c>
      <c r="D56" s="8" t="s">
        <v>190</v>
      </c>
      <c r="E56" s="10">
        <v>25.77</v>
      </c>
      <c r="F56" s="10">
        <v>24.85</v>
      </c>
      <c r="G56" s="9">
        <v>5.8587962962962955E-4</v>
      </c>
    </row>
    <row r="57" spans="1:7">
      <c r="A57" s="8">
        <f t="shared" si="0"/>
        <v>52</v>
      </c>
      <c r="B57" s="8">
        <v>97</v>
      </c>
      <c r="C57" s="8" t="s">
        <v>110</v>
      </c>
      <c r="D57" s="8" t="s">
        <v>111</v>
      </c>
      <c r="E57" s="10">
        <v>26.16</v>
      </c>
      <c r="F57" s="10">
        <v>24.52</v>
      </c>
      <c r="G57" s="9">
        <v>5.865740740740741E-4</v>
      </c>
    </row>
    <row r="58" spans="1:7">
      <c r="A58" s="8">
        <f t="shared" si="0"/>
        <v>53</v>
      </c>
      <c r="B58" s="8">
        <v>114</v>
      </c>
      <c r="C58" s="8" t="s">
        <v>130</v>
      </c>
      <c r="D58" s="8" t="s">
        <v>131</v>
      </c>
      <c r="E58" s="10">
        <v>25.72</v>
      </c>
      <c r="F58" s="10">
        <v>25.22</v>
      </c>
      <c r="G58" s="9">
        <v>5.8958333333333334E-4</v>
      </c>
    </row>
    <row r="59" spans="1:7">
      <c r="A59" s="8">
        <f t="shared" si="0"/>
        <v>54</v>
      </c>
      <c r="B59" s="8">
        <v>10</v>
      </c>
      <c r="C59" s="8" t="s">
        <v>253</v>
      </c>
      <c r="D59" s="8" t="s">
        <v>4</v>
      </c>
      <c r="E59" s="10">
        <v>21.82</v>
      </c>
      <c r="F59" s="10">
        <v>29.36</v>
      </c>
      <c r="G59" s="9">
        <v>5.9236111111111121E-4</v>
      </c>
    </row>
    <row r="60" spans="1:7">
      <c r="A60" s="8">
        <f t="shared" si="0"/>
        <v>55</v>
      </c>
      <c r="B60" s="8">
        <v>71</v>
      </c>
      <c r="C60" s="8" t="s">
        <v>76</v>
      </c>
      <c r="D60" s="8" t="s">
        <v>69</v>
      </c>
      <c r="E60" s="10">
        <v>26.61</v>
      </c>
      <c r="F60" s="10">
        <v>24.87</v>
      </c>
      <c r="G60" s="9">
        <v>5.9583333333333341E-4</v>
      </c>
    </row>
    <row r="61" spans="1:7">
      <c r="A61" s="8">
        <f t="shared" si="0"/>
        <v>56</v>
      </c>
      <c r="B61" s="8">
        <v>32</v>
      </c>
      <c r="C61" s="8" t="s">
        <v>28</v>
      </c>
      <c r="D61" s="8" t="s">
        <v>22</v>
      </c>
      <c r="E61" s="10">
        <v>24.64</v>
      </c>
      <c r="F61" s="10">
        <v>26.86</v>
      </c>
      <c r="G61" s="9">
        <v>5.9606481481481489E-4</v>
      </c>
    </row>
    <row r="62" spans="1:7">
      <c r="A62" s="8">
        <f t="shared" si="0"/>
        <v>57</v>
      </c>
      <c r="B62" s="8">
        <v>28</v>
      </c>
      <c r="C62" s="8" t="s">
        <v>24</v>
      </c>
      <c r="D62" s="8" t="s">
        <v>22</v>
      </c>
      <c r="E62" s="10">
        <v>25.18</v>
      </c>
      <c r="F62" s="10">
        <v>26.58</v>
      </c>
      <c r="G62" s="9">
        <v>5.9907407407407414E-4</v>
      </c>
    </row>
    <row r="63" spans="1:7">
      <c r="A63" s="8">
        <f t="shared" si="0"/>
        <v>58</v>
      </c>
      <c r="B63" s="8">
        <v>161</v>
      </c>
      <c r="C63" s="8" t="s">
        <v>189</v>
      </c>
      <c r="D63" s="8" t="s">
        <v>190</v>
      </c>
      <c r="E63" s="10">
        <v>25.74</v>
      </c>
      <c r="F63" s="10">
        <v>26.64</v>
      </c>
      <c r="G63" s="9">
        <v>6.0625000000000002E-4</v>
      </c>
    </row>
    <row r="64" spans="1:7">
      <c r="A64" s="8">
        <f t="shared" si="0"/>
        <v>59</v>
      </c>
      <c r="B64" s="8">
        <v>195</v>
      </c>
      <c r="C64" s="8" t="s">
        <v>234</v>
      </c>
      <c r="D64" s="8" t="s">
        <v>231</v>
      </c>
      <c r="E64" s="10">
        <v>26.91</v>
      </c>
      <c r="F64" s="10">
        <v>25.66</v>
      </c>
      <c r="G64" s="9">
        <v>6.0844907407407408E-4</v>
      </c>
    </row>
    <row r="65" spans="1:7">
      <c r="A65" s="8">
        <f t="shared" si="0"/>
        <v>60</v>
      </c>
      <c r="B65" s="8">
        <v>85</v>
      </c>
      <c r="C65" s="8" t="s">
        <v>96</v>
      </c>
      <c r="D65" s="8" t="s">
        <v>91</v>
      </c>
      <c r="E65" s="10">
        <v>27.48</v>
      </c>
      <c r="F65" s="10">
        <v>26.28</v>
      </c>
      <c r="G65" s="9">
        <v>6.2222222222222225E-4</v>
      </c>
    </row>
    <row r="66" spans="1:7">
      <c r="A66" s="8">
        <f t="shared" si="0"/>
        <v>61</v>
      </c>
      <c r="B66" s="8">
        <v>174</v>
      </c>
      <c r="C66" s="8" t="s">
        <v>206</v>
      </c>
      <c r="D66" s="8" t="s">
        <v>202</v>
      </c>
      <c r="E66" s="10">
        <v>26.62</v>
      </c>
      <c r="F66" s="10">
        <v>27.56</v>
      </c>
      <c r="G66" s="9">
        <v>6.2708333333333333E-4</v>
      </c>
    </row>
    <row r="67" spans="1:7">
      <c r="A67" s="8">
        <f t="shared" si="0"/>
        <v>62</v>
      </c>
      <c r="B67" s="8">
        <v>179</v>
      </c>
      <c r="C67" s="8" t="s">
        <v>214</v>
      </c>
      <c r="D67" s="8" t="s">
        <v>211</v>
      </c>
      <c r="E67" s="10">
        <v>24.76</v>
      </c>
      <c r="F67" s="10">
        <v>29.45</v>
      </c>
      <c r="G67" s="9">
        <v>6.2743055555555555E-4</v>
      </c>
    </row>
    <row r="68" spans="1:7">
      <c r="A68" s="8">
        <f t="shared" si="0"/>
        <v>63</v>
      </c>
      <c r="B68" s="8">
        <v>44</v>
      </c>
      <c r="C68" s="8" t="s">
        <v>43</v>
      </c>
      <c r="D68" s="8" t="s">
        <v>41</v>
      </c>
      <c r="E68" s="10">
        <v>26.56</v>
      </c>
      <c r="F68" s="10">
        <v>27.86</v>
      </c>
      <c r="G68" s="9">
        <v>6.2986111111111109E-4</v>
      </c>
    </row>
    <row r="69" spans="1:7">
      <c r="A69" s="8">
        <f t="shared" si="0"/>
        <v>64</v>
      </c>
      <c r="B69" s="8">
        <v>145</v>
      </c>
      <c r="C69" s="8" t="s">
        <v>169</v>
      </c>
      <c r="D69" s="8" t="s">
        <v>170</v>
      </c>
      <c r="E69" s="10">
        <v>31.83</v>
      </c>
      <c r="F69" s="10">
        <v>22.72</v>
      </c>
      <c r="G69" s="9">
        <v>6.3136574074074072E-4</v>
      </c>
    </row>
    <row r="70" spans="1:7">
      <c r="A70" s="8">
        <f t="shared" si="0"/>
        <v>65</v>
      </c>
      <c r="B70" s="8">
        <v>4</v>
      </c>
      <c r="C70" s="8" t="s">
        <v>248</v>
      </c>
      <c r="D70" s="8" t="s">
        <v>2</v>
      </c>
      <c r="E70" s="10">
        <v>26.9</v>
      </c>
      <c r="F70" s="10">
        <v>27.83</v>
      </c>
      <c r="G70" s="9">
        <v>6.3344907407407404E-4</v>
      </c>
    </row>
    <row r="71" spans="1:7">
      <c r="A71" s="8">
        <f t="shared" si="0"/>
        <v>66</v>
      </c>
      <c r="B71" s="8">
        <v>140</v>
      </c>
      <c r="C71" s="8" t="s">
        <v>164</v>
      </c>
      <c r="D71" s="8" t="s">
        <v>162</v>
      </c>
      <c r="E71" s="10">
        <v>27.15</v>
      </c>
      <c r="F71" s="10">
        <v>28.24</v>
      </c>
      <c r="G71" s="9">
        <v>6.4108796296296288E-4</v>
      </c>
    </row>
    <row r="72" spans="1:7">
      <c r="A72" s="8">
        <f t="shared" ref="A72:A135" si="1">A71+1</f>
        <v>67</v>
      </c>
      <c r="B72" s="8">
        <v>116</v>
      </c>
      <c r="C72" s="8" t="s">
        <v>133</v>
      </c>
      <c r="D72" s="8" t="s">
        <v>131</v>
      </c>
      <c r="E72" s="10">
        <v>27.99</v>
      </c>
      <c r="F72" s="10">
        <v>27.85</v>
      </c>
      <c r="G72" s="9">
        <v>6.4629629629629629E-4</v>
      </c>
    </row>
    <row r="73" spans="1:7">
      <c r="A73" s="8">
        <f t="shared" si="1"/>
        <v>68</v>
      </c>
      <c r="B73" s="8">
        <v>42</v>
      </c>
      <c r="C73" s="8" t="s">
        <v>40</v>
      </c>
      <c r="D73" s="8" t="s">
        <v>41</v>
      </c>
      <c r="E73" s="10">
        <v>27.9</v>
      </c>
      <c r="F73" s="10">
        <v>28.54</v>
      </c>
      <c r="G73" s="9">
        <v>6.5324074074074069E-4</v>
      </c>
    </row>
    <row r="74" spans="1:7">
      <c r="A74" s="8">
        <f t="shared" si="1"/>
        <v>69</v>
      </c>
      <c r="B74" s="8">
        <v>21</v>
      </c>
      <c r="C74" s="8" t="s">
        <v>15</v>
      </c>
      <c r="D74" s="8" t="s">
        <v>10</v>
      </c>
      <c r="E74" s="10">
        <v>29.56</v>
      </c>
      <c r="F74" s="10">
        <v>27.13</v>
      </c>
      <c r="G74" s="9">
        <v>6.5613425925925919E-4</v>
      </c>
    </row>
    <row r="75" spans="1:7">
      <c r="A75" s="8">
        <f t="shared" si="1"/>
        <v>70</v>
      </c>
      <c r="B75" s="8">
        <v>171</v>
      </c>
      <c r="C75" s="8" t="s">
        <v>203</v>
      </c>
      <c r="D75" s="8" t="s">
        <v>200</v>
      </c>
      <c r="E75" s="10">
        <v>28.43</v>
      </c>
      <c r="F75" s="10">
        <v>28.37</v>
      </c>
      <c r="G75" s="9">
        <v>6.5740740740740744E-4</v>
      </c>
    </row>
    <row r="76" spans="1:7">
      <c r="A76" s="8">
        <f t="shared" si="1"/>
        <v>71</v>
      </c>
      <c r="B76" s="8">
        <v>159</v>
      </c>
      <c r="C76" s="8" t="s">
        <v>186</v>
      </c>
      <c r="D76" s="8" t="s">
        <v>187</v>
      </c>
      <c r="E76" s="10">
        <v>27.78</v>
      </c>
      <c r="F76" s="10">
        <v>29.96</v>
      </c>
      <c r="G76" s="9">
        <v>6.6828703703703711E-4</v>
      </c>
    </row>
    <row r="77" spans="1:7">
      <c r="A77" s="8">
        <f t="shared" si="1"/>
        <v>72</v>
      </c>
      <c r="B77" s="8">
        <v>78</v>
      </c>
      <c r="C77" s="8" t="s">
        <v>86</v>
      </c>
      <c r="D77" s="8" t="s">
        <v>81</v>
      </c>
      <c r="E77" s="10">
        <v>28.3</v>
      </c>
      <c r="F77" s="10">
        <v>29.45</v>
      </c>
      <c r="G77" s="9">
        <v>6.6840277777777775E-4</v>
      </c>
    </row>
    <row r="78" spans="1:7">
      <c r="A78" s="8">
        <f t="shared" si="1"/>
        <v>73</v>
      </c>
      <c r="B78" s="8">
        <v>77</v>
      </c>
      <c r="C78" s="8" t="s">
        <v>84</v>
      </c>
      <c r="D78" s="8" t="s">
        <v>85</v>
      </c>
      <c r="E78" s="10">
        <v>30.29</v>
      </c>
      <c r="F78" s="10">
        <v>27.58</v>
      </c>
      <c r="G78" s="9">
        <v>6.6979166666666663E-4</v>
      </c>
    </row>
    <row r="79" spans="1:7">
      <c r="A79" s="8">
        <f t="shared" si="1"/>
        <v>74</v>
      </c>
      <c r="B79" s="8">
        <v>30</v>
      </c>
      <c r="C79" s="8" t="s">
        <v>26</v>
      </c>
      <c r="D79" s="8" t="s">
        <v>22</v>
      </c>
      <c r="E79" s="10">
        <v>28.47</v>
      </c>
      <c r="F79" s="10">
        <v>29.64</v>
      </c>
      <c r="G79" s="9">
        <v>6.7256944444444449E-4</v>
      </c>
    </row>
    <row r="80" spans="1:7">
      <c r="A80" s="8">
        <f t="shared" si="1"/>
        <v>75</v>
      </c>
      <c r="B80" s="8">
        <v>70</v>
      </c>
      <c r="C80" s="8" t="s">
        <v>75</v>
      </c>
      <c r="D80" s="8" t="s">
        <v>71</v>
      </c>
      <c r="E80" s="10">
        <v>28.34</v>
      </c>
      <c r="F80" s="10">
        <v>29.96</v>
      </c>
      <c r="G80" s="9">
        <v>6.7476851851851856E-4</v>
      </c>
    </row>
    <row r="81" spans="1:7">
      <c r="A81" s="8">
        <f t="shared" si="1"/>
        <v>76</v>
      </c>
      <c r="B81" s="8">
        <v>89</v>
      </c>
      <c r="C81" s="8" t="s">
        <v>99</v>
      </c>
      <c r="D81" s="8" t="s">
        <v>100</v>
      </c>
      <c r="E81" s="10">
        <v>29.46</v>
      </c>
      <c r="F81" s="10">
        <v>28.95</v>
      </c>
      <c r="G81" s="9">
        <v>6.7604166666666659E-4</v>
      </c>
    </row>
    <row r="82" spans="1:7">
      <c r="A82" s="8">
        <f t="shared" si="1"/>
        <v>77</v>
      </c>
      <c r="B82" s="8">
        <v>23</v>
      </c>
      <c r="C82" s="8" t="s">
        <v>17</v>
      </c>
      <c r="D82" s="8" t="s">
        <v>10</v>
      </c>
      <c r="E82" s="10">
        <v>29.14</v>
      </c>
      <c r="F82" s="10">
        <v>29.3</v>
      </c>
      <c r="G82" s="9">
        <v>6.7638888888888881E-4</v>
      </c>
    </row>
    <row r="83" spans="1:7">
      <c r="A83" s="8">
        <f t="shared" si="1"/>
        <v>78</v>
      </c>
      <c r="B83" s="8">
        <v>169</v>
      </c>
      <c r="C83" s="8" t="s">
        <v>199</v>
      </c>
      <c r="D83" s="8" t="s">
        <v>200</v>
      </c>
      <c r="E83" s="10">
        <v>29.13</v>
      </c>
      <c r="F83" s="10">
        <v>29.43</v>
      </c>
      <c r="G83" s="9">
        <v>6.777777777777778E-4</v>
      </c>
    </row>
    <row r="84" spans="1:7">
      <c r="A84" s="8">
        <f t="shared" si="1"/>
        <v>79</v>
      </c>
      <c r="B84" s="8">
        <v>194</v>
      </c>
      <c r="C84" s="8" t="s">
        <v>232</v>
      </c>
      <c r="D84" s="8" t="s">
        <v>233</v>
      </c>
      <c r="E84" s="10">
        <v>29.68</v>
      </c>
      <c r="F84" s="10">
        <v>29.11</v>
      </c>
      <c r="G84" s="9">
        <v>6.8043981481481482E-4</v>
      </c>
    </row>
    <row r="85" spans="1:7">
      <c r="A85" s="8">
        <f t="shared" si="1"/>
        <v>80</v>
      </c>
      <c r="B85" s="8">
        <v>18</v>
      </c>
      <c r="C85" s="8" t="s">
        <v>11</v>
      </c>
      <c r="D85" s="8" t="s">
        <v>12</v>
      </c>
      <c r="E85" s="10">
        <v>22.83</v>
      </c>
      <c r="F85" s="10">
        <v>36.04</v>
      </c>
      <c r="G85" s="9">
        <v>6.8136574074074074E-4</v>
      </c>
    </row>
    <row r="86" spans="1:7" ht="12" customHeight="1">
      <c r="A86" s="8">
        <f t="shared" si="1"/>
        <v>81</v>
      </c>
      <c r="B86" s="8">
        <v>175</v>
      </c>
      <c r="C86" s="8" t="s">
        <v>207</v>
      </c>
      <c r="D86" s="8" t="s">
        <v>200</v>
      </c>
      <c r="E86" s="10">
        <v>29.4</v>
      </c>
      <c r="F86" s="10">
        <v>30.1</v>
      </c>
      <c r="G86" s="9">
        <v>6.8865740740740736E-4</v>
      </c>
    </row>
    <row r="87" spans="1:7">
      <c r="A87" s="8">
        <f t="shared" si="1"/>
        <v>82</v>
      </c>
      <c r="B87" s="8">
        <v>66</v>
      </c>
      <c r="C87" s="8" t="s">
        <v>70</v>
      </c>
      <c r="D87" s="8" t="s">
        <v>71</v>
      </c>
      <c r="E87" s="10">
        <v>28.82</v>
      </c>
      <c r="F87" s="10">
        <v>30.96</v>
      </c>
      <c r="G87" s="9">
        <v>6.9189814814814808E-4</v>
      </c>
    </row>
    <row r="88" spans="1:7">
      <c r="A88" s="8">
        <f t="shared" si="1"/>
        <v>83</v>
      </c>
      <c r="B88" s="8">
        <v>91</v>
      </c>
      <c r="C88" s="8" t="s">
        <v>103</v>
      </c>
      <c r="D88" s="8" t="s">
        <v>100</v>
      </c>
      <c r="E88" s="10">
        <v>31.08</v>
      </c>
      <c r="F88" s="10">
        <v>29.17</v>
      </c>
      <c r="G88" s="9">
        <v>6.9733796296296297E-4</v>
      </c>
    </row>
    <row r="89" spans="1:7">
      <c r="A89" s="8">
        <f t="shared" si="1"/>
        <v>84</v>
      </c>
      <c r="B89" s="8">
        <v>199</v>
      </c>
      <c r="C89" s="8" t="s">
        <v>238</v>
      </c>
      <c r="D89" s="8" t="s">
        <v>209</v>
      </c>
      <c r="E89" s="10">
        <v>30.68</v>
      </c>
      <c r="F89" s="10">
        <v>29.6</v>
      </c>
      <c r="G89" s="9">
        <v>6.9768518518518519E-4</v>
      </c>
    </row>
    <row r="90" spans="1:7">
      <c r="A90" s="8">
        <f t="shared" si="1"/>
        <v>85</v>
      </c>
      <c r="B90" s="8">
        <v>197</v>
      </c>
      <c r="C90" s="8" t="s">
        <v>236</v>
      </c>
      <c r="D90" s="8" t="s">
        <v>231</v>
      </c>
      <c r="E90" s="10">
        <v>30.38</v>
      </c>
      <c r="F90" s="10">
        <v>29.93</v>
      </c>
      <c r="G90" s="9">
        <v>6.9803240740740741E-4</v>
      </c>
    </row>
    <row r="91" spans="1:7">
      <c r="A91" s="8">
        <f t="shared" si="1"/>
        <v>86</v>
      </c>
      <c r="B91" s="8">
        <v>93</v>
      </c>
      <c r="C91" s="8" t="s">
        <v>106</v>
      </c>
      <c r="D91" s="8" t="s">
        <v>100</v>
      </c>
      <c r="E91" s="10">
        <v>31.51</v>
      </c>
      <c r="F91" s="10">
        <v>29.35</v>
      </c>
      <c r="G91" s="9">
        <v>7.0439814814814822E-4</v>
      </c>
    </row>
    <row r="92" spans="1:7">
      <c r="A92" s="8">
        <f t="shared" si="1"/>
        <v>87</v>
      </c>
      <c r="B92" s="8">
        <v>151</v>
      </c>
      <c r="C92" s="8" t="s">
        <v>175</v>
      </c>
      <c r="D92" s="8" t="s">
        <v>176</v>
      </c>
      <c r="E92" s="10">
        <v>29.95</v>
      </c>
      <c r="F92" s="10">
        <v>31.24</v>
      </c>
      <c r="G92" s="9">
        <v>7.0821759259259254E-4</v>
      </c>
    </row>
    <row r="93" spans="1:7">
      <c r="A93" s="8">
        <f t="shared" si="1"/>
        <v>88</v>
      </c>
      <c r="B93" s="8">
        <v>90</v>
      </c>
      <c r="C93" s="8" t="s">
        <v>101</v>
      </c>
      <c r="D93" s="8" t="s">
        <v>102</v>
      </c>
      <c r="E93" s="10">
        <v>31.48</v>
      </c>
      <c r="F93" s="10">
        <v>29.73</v>
      </c>
      <c r="G93" s="9">
        <v>7.0844907407407402E-4</v>
      </c>
    </row>
    <row r="94" spans="1:7">
      <c r="A94" s="8">
        <f t="shared" si="1"/>
        <v>89</v>
      </c>
      <c r="B94" s="8">
        <v>173</v>
      </c>
      <c r="C94" s="8" t="s">
        <v>205</v>
      </c>
      <c r="D94" s="8" t="s">
        <v>200</v>
      </c>
      <c r="E94" s="10">
        <v>30.59</v>
      </c>
      <c r="F94" s="10">
        <v>30.7</v>
      </c>
      <c r="G94" s="9">
        <v>7.0937499999999994E-4</v>
      </c>
    </row>
    <row r="95" spans="1:7">
      <c r="A95" s="8">
        <f t="shared" si="1"/>
        <v>90</v>
      </c>
      <c r="B95" s="8">
        <v>98</v>
      </c>
      <c r="C95" s="8" t="s">
        <v>112</v>
      </c>
      <c r="D95" s="8" t="s">
        <v>85</v>
      </c>
      <c r="E95" s="10">
        <v>29.78</v>
      </c>
      <c r="F95" s="10">
        <v>31.61</v>
      </c>
      <c r="G95" s="9">
        <v>7.1053240740740755E-4</v>
      </c>
    </row>
    <row r="96" spans="1:7">
      <c r="A96" s="8">
        <f t="shared" si="1"/>
        <v>91</v>
      </c>
      <c r="B96" s="8">
        <v>43</v>
      </c>
      <c r="C96" s="8" t="s">
        <v>42</v>
      </c>
      <c r="D96" s="8" t="s">
        <v>39</v>
      </c>
      <c r="E96" s="10">
        <v>31.33</v>
      </c>
      <c r="F96" s="10">
        <v>30.32</v>
      </c>
      <c r="G96" s="9">
        <v>7.1354166666666669E-4</v>
      </c>
    </row>
    <row r="97" spans="1:7">
      <c r="A97" s="8">
        <f t="shared" si="1"/>
        <v>92</v>
      </c>
      <c r="B97" s="8">
        <v>185</v>
      </c>
      <c r="C97" s="8" t="s">
        <v>220</v>
      </c>
      <c r="D97" s="8" t="s">
        <v>221</v>
      </c>
      <c r="E97" s="10">
        <v>32.049999999999997</v>
      </c>
      <c r="F97" s="10">
        <v>29.96</v>
      </c>
      <c r="G97" s="9">
        <v>7.1770833333333333E-4</v>
      </c>
    </row>
    <row r="98" spans="1:7">
      <c r="A98" s="8">
        <f t="shared" si="1"/>
        <v>93</v>
      </c>
      <c r="B98" s="8">
        <v>120</v>
      </c>
      <c r="C98" s="8" t="s">
        <v>138</v>
      </c>
      <c r="D98" s="8" t="s">
        <v>131</v>
      </c>
      <c r="E98" s="10">
        <v>30.31</v>
      </c>
      <c r="F98" s="10">
        <v>32.14</v>
      </c>
      <c r="G98" s="9">
        <v>7.2280092592592589E-4</v>
      </c>
    </row>
    <row r="99" spans="1:7">
      <c r="A99" s="8">
        <f t="shared" si="1"/>
        <v>94</v>
      </c>
      <c r="B99" s="8">
        <v>200</v>
      </c>
      <c r="C99" s="8" t="s">
        <v>239</v>
      </c>
      <c r="D99" s="8" t="s">
        <v>233</v>
      </c>
      <c r="E99" s="10">
        <v>31.68</v>
      </c>
      <c r="F99" s="10">
        <v>30.79</v>
      </c>
      <c r="G99" s="9">
        <v>7.2303240740740737E-4</v>
      </c>
    </row>
    <row r="100" spans="1:7">
      <c r="A100" s="8">
        <f t="shared" si="1"/>
        <v>95</v>
      </c>
      <c r="B100" s="8">
        <v>14</v>
      </c>
      <c r="C100" s="8" t="s">
        <v>7</v>
      </c>
      <c r="D100" s="8" t="s">
        <v>4</v>
      </c>
      <c r="E100" s="10">
        <v>26.88</v>
      </c>
      <c r="F100" s="10">
        <v>35.82</v>
      </c>
      <c r="G100" s="9">
        <v>7.2569444444444439E-4</v>
      </c>
    </row>
    <row r="101" spans="1:7">
      <c r="A101" s="8">
        <f t="shared" si="1"/>
        <v>96</v>
      </c>
      <c r="B101" s="8">
        <v>95</v>
      </c>
      <c r="C101" s="8" t="s">
        <v>108</v>
      </c>
      <c r="D101" s="8" t="s">
        <v>100</v>
      </c>
      <c r="E101" s="10">
        <v>32.03</v>
      </c>
      <c r="F101" s="10">
        <v>31.19</v>
      </c>
      <c r="G101" s="9">
        <v>7.3171296296296309E-4</v>
      </c>
    </row>
    <row r="102" spans="1:7">
      <c r="A102" s="8">
        <f t="shared" si="1"/>
        <v>97</v>
      </c>
      <c r="B102" s="8">
        <v>147</v>
      </c>
      <c r="C102" s="8" t="s">
        <v>171</v>
      </c>
      <c r="D102" s="8" t="s">
        <v>170</v>
      </c>
      <c r="E102" s="10">
        <v>31.37</v>
      </c>
      <c r="F102" s="10">
        <v>31.88</v>
      </c>
      <c r="G102" s="9">
        <v>7.320601851851852E-4</v>
      </c>
    </row>
    <row r="103" spans="1:7">
      <c r="A103" s="8">
        <f t="shared" si="1"/>
        <v>98</v>
      </c>
      <c r="B103" s="8">
        <v>72</v>
      </c>
      <c r="C103" s="8" t="s">
        <v>77</v>
      </c>
      <c r="D103" s="8" t="s">
        <v>71</v>
      </c>
      <c r="E103" s="10">
        <v>32.25</v>
      </c>
      <c r="F103" s="10">
        <v>31.22</v>
      </c>
      <c r="G103" s="9">
        <v>7.3460648148148148E-4</v>
      </c>
    </row>
    <row r="104" spans="1:7">
      <c r="A104" s="8">
        <f t="shared" si="1"/>
        <v>99</v>
      </c>
      <c r="B104" s="8">
        <v>193</v>
      </c>
      <c r="C104" s="8" t="s">
        <v>230</v>
      </c>
      <c r="D104" s="8" t="s">
        <v>231</v>
      </c>
      <c r="E104" s="10">
        <v>32.72</v>
      </c>
      <c r="F104" s="10">
        <v>30.9</v>
      </c>
      <c r="G104" s="9">
        <v>7.3634259259259269E-4</v>
      </c>
    </row>
    <row r="105" spans="1:7">
      <c r="A105" s="8">
        <f t="shared" si="1"/>
        <v>100</v>
      </c>
      <c r="B105" s="8">
        <v>139</v>
      </c>
      <c r="C105" s="8" t="s">
        <v>163</v>
      </c>
      <c r="D105" s="8" t="s">
        <v>160</v>
      </c>
      <c r="E105" s="10">
        <v>32.979999999999997</v>
      </c>
      <c r="F105" s="10">
        <v>30.71</v>
      </c>
      <c r="G105" s="9">
        <v>7.3715277777777787E-4</v>
      </c>
    </row>
    <row r="106" spans="1:7">
      <c r="A106" s="8">
        <f t="shared" si="1"/>
        <v>101</v>
      </c>
      <c r="B106" s="8">
        <v>167</v>
      </c>
      <c r="C106" s="8" t="s">
        <v>197</v>
      </c>
      <c r="D106" s="8" t="s">
        <v>190</v>
      </c>
      <c r="E106" s="10">
        <v>31.2</v>
      </c>
      <c r="F106" s="10">
        <v>33.06</v>
      </c>
      <c r="G106" s="9">
        <v>7.4375000000000005E-4</v>
      </c>
    </row>
    <row r="107" spans="1:7">
      <c r="A107" s="8">
        <f t="shared" si="1"/>
        <v>102</v>
      </c>
      <c r="B107" s="8">
        <v>33</v>
      </c>
      <c r="C107" s="8" t="s">
        <v>29</v>
      </c>
      <c r="D107" s="8" t="s">
        <v>30</v>
      </c>
      <c r="E107" s="10">
        <v>34.49</v>
      </c>
      <c r="F107" s="10">
        <v>30.46</v>
      </c>
      <c r="G107" s="9">
        <v>7.5173611111111122E-4</v>
      </c>
    </row>
    <row r="108" spans="1:7">
      <c r="A108" s="8">
        <f t="shared" si="1"/>
        <v>103</v>
      </c>
      <c r="B108" s="8">
        <v>133</v>
      </c>
      <c r="C108" s="8" t="s">
        <v>155</v>
      </c>
      <c r="D108" s="8" t="s">
        <v>150</v>
      </c>
      <c r="E108" s="10">
        <v>34.08</v>
      </c>
      <c r="F108" s="10">
        <v>31.75</v>
      </c>
      <c r="G108" s="9">
        <v>7.6192129629629635E-4</v>
      </c>
    </row>
    <row r="109" spans="1:7">
      <c r="A109" s="8">
        <f t="shared" si="1"/>
        <v>104</v>
      </c>
      <c r="B109" s="8">
        <v>125</v>
      </c>
      <c r="C109" s="8" t="s">
        <v>145</v>
      </c>
      <c r="D109" s="8" t="s">
        <v>140</v>
      </c>
      <c r="E109" s="10">
        <v>33.97</v>
      </c>
      <c r="F109" s="10">
        <v>32.24</v>
      </c>
      <c r="G109" s="9">
        <v>7.6631944444444436E-4</v>
      </c>
    </row>
    <row r="110" spans="1:7">
      <c r="A110" s="8">
        <f t="shared" si="1"/>
        <v>105</v>
      </c>
      <c r="B110" s="8">
        <v>186</v>
      </c>
      <c r="C110" s="8" t="s">
        <v>222</v>
      </c>
      <c r="D110" s="8" t="s">
        <v>223</v>
      </c>
      <c r="E110" s="10">
        <v>33.229999999999997</v>
      </c>
      <c r="F110" s="10">
        <v>33.04</v>
      </c>
      <c r="G110" s="9">
        <v>7.6701388888888891E-4</v>
      </c>
    </row>
    <row r="111" spans="1:7">
      <c r="A111" s="8">
        <f t="shared" si="1"/>
        <v>106</v>
      </c>
      <c r="B111" s="8">
        <v>83</v>
      </c>
      <c r="C111" s="8" t="s">
        <v>94</v>
      </c>
      <c r="D111" s="8" t="s">
        <v>91</v>
      </c>
      <c r="E111" s="10">
        <v>34.6</v>
      </c>
      <c r="F111" s="10">
        <v>32.979999999999997</v>
      </c>
      <c r="G111" s="9">
        <v>7.8217592592592596E-4</v>
      </c>
    </row>
    <row r="112" spans="1:7">
      <c r="A112" s="8">
        <f t="shared" si="1"/>
        <v>107</v>
      </c>
      <c r="B112" s="8">
        <v>158</v>
      </c>
      <c r="C112" s="8" t="s">
        <v>185</v>
      </c>
      <c r="D112" s="8" t="s">
        <v>180</v>
      </c>
      <c r="E112" s="10">
        <v>35.94</v>
      </c>
      <c r="F112" s="10">
        <v>32.06</v>
      </c>
      <c r="G112" s="9">
        <v>7.8703703703703705E-4</v>
      </c>
    </row>
    <row r="113" spans="1:7">
      <c r="A113" s="8">
        <f t="shared" si="1"/>
        <v>108</v>
      </c>
      <c r="B113" s="8">
        <v>122</v>
      </c>
      <c r="C113" s="8" t="s">
        <v>141</v>
      </c>
      <c r="D113" s="8" t="s">
        <v>142</v>
      </c>
      <c r="E113" s="10">
        <v>34.11</v>
      </c>
      <c r="F113" s="10">
        <v>33.909999999999997</v>
      </c>
      <c r="G113" s="9">
        <v>7.8726851851851853E-4</v>
      </c>
    </row>
    <row r="114" spans="1:7">
      <c r="A114" s="8">
        <f t="shared" si="1"/>
        <v>109</v>
      </c>
      <c r="B114" s="8">
        <v>135</v>
      </c>
      <c r="C114" s="8" t="s">
        <v>157</v>
      </c>
      <c r="D114" s="8" t="s">
        <v>150</v>
      </c>
      <c r="E114" s="10">
        <v>34.39</v>
      </c>
      <c r="F114" s="10">
        <v>33.770000000000003</v>
      </c>
      <c r="G114" s="9">
        <v>7.8888888888888899E-4</v>
      </c>
    </row>
    <row r="115" spans="1:7">
      <c r="A115" s="8">
        <f t="shared" si="1"/>
        <v>110</v>
      </c>
      <c r="B115" s="8">
        <v>178</v>
      </c>
      <c r="C115" s="8" t="s">
        <v>212</v>
      </c>
      <c r="D115" s="8" t="s">
        <v>213</v>
      </c>
      <c r="E115" s="10">
        <v>34.700000000000003</v>
      </c>
      <c r="F115" s="10">
        <v>34.909999999999997</v>
      </c>
      <c r="G115" s="9">
        <v>8.056712962962963E-4</v>
      </c>
    </row>
    <row r="116" spans="1:7">
      <c r="A116" s="8">
        <f t="shared" si="1"/>
        <v>111</v>
      </c>
      <c r="B116" s="8">
        <v>124</v>
      </c>
      <c r="C116" s="8" t="s">
        <v>144</v>
      </c>
      <c r="D116" s="8" t="s">
        <v>142</v>
      </c>
      <c r="E116" s="10">
        <v>36.340000000000003</v>
      </c>
      <c r="F116" s="10">
        <v>33.520000000000003</v>
      </c>
      <c r="G116" s="9">
        <v>8.0856481481481491E-4</v>
      </c>
    </row>
    <row r="117" spans="1:7">
      <c r="A117" s="8">
        <f t="shared" si="1"/>
        <v>112</v>
      </c>
      <c r="B117" s="8">
        <v>154</v>
      </c>
      <c r="C117" s="8" t="s">
        <v>179</v>
      </c>
      <c r="D117" s="8" t="s">
        <v>180</v>
      </c>
      <c r="E117" s="10">
        <v>37.72</v>
      </c>
      <c r="F117" s="10">
        <v>32.57</v>
      </c>
      <c r="G117" s="9">
        <v>8.1354166666666662E-4</v>
      </c>
    </row>
    <row r="118" spans="1:7">
      <c r="A118" s="8">
        <f t="shared" si="1"/>
        <v>113</v>
      </c>
      <c r="B118" s="8">
        <v>117</v>
      </c>
      <c r="C118" s="8" t="s">
        <v>134</v>
      </c>
      <c r="D118" s="8" t="s">
        <v>135</v>
      </c>
      <c r="E118" s="10">
        <v>36.75</v>
      </c>
      <c r="F118" s="10">
        <v>35.19</v>
      </c>
      <c r="G118" s="9">
        <v>8.3263888888888895E-4</v>
      </c>
    </row>
    <row r="119" spans="1:7">
      <c r="A119" s="8">
        <f t="shared" si="1"/>
        <v>114</v>
      </c>
      <c r="B119" s="8">
        <v>153</v>
      </c>
      <c r="C119" s="8" t="s">
        <v>178</v>
      </c>
      <c r="D119" s="8" t="s">
        <v>81</v>
      </c>
      <c r="E119" s="10">
        <v>36.11</v>
      </c>
      <c r="F119" s="10">
        <v>35.86</v>
      </c>
      <c r="G119" s="9">
        <v>8.3298611111111117E-4</v>
      </c>
    </row>
    <row r="120" spans="1:7">
      <c r="A120" s="8">
        <f t="shared" si="1"/>
        <v>115</v>
      </c>
      <c r="B120" s="8">
        <v>189</v>
      </c>
      <c r="C120" s="8" t="s">
        <v>226</v>
      </c>
      <c r="D120" s="8" t="s">
        <v>221</v>
      </c>
      <c r="E120" s="10">
        <v>35.56</v>
      </c>
      <c r="F120" s="10">
        <v>38.42</v>
      </c>
      <c r="G120" s="9">
        <v>8.5625000000000002E-4</v>
      </c>
    </row>
    <row r="121" spans="1:7">
      <c r="A121" s="8">
        <f t="shared" si="1"/>
        <v>116</v>
      </c>
      <c r="B121" s="8">
        <v>82</v>
      </c>
      <c r="C121" s="8" t="s">
        <v>92</v>
      </c>
      <c r="D121" s="8" t="s">
        <v>93</v>
      </c>
      <c r="E121" s="10">
        <v>35.65</v>
      </c>
      <c r="F121" s="10">
        <v>39.270000000000003</v>
      </c>
      <c r="G121" s="9">
        <v>8.6712962962962959E-4</v>
      </c>
    </row>
    <row r="122" spans="1:7">
      <c r="A122" s="8">
        <f t="shared" si="1"/>
        <v>117</v>
      </c>
      <c r="B122" s="8">
        <v>149</v>
      </c>
      <c r="C122" s="8" t="s">
        <v>173</v>
      </c>
      <c r="D122" s="8" t="s">
        <v>170</v>
      </c>
      <c r="E122" s="10">
        <v>38.380000000000003</v>
      </c>
      <c r="F122" s="10">
        <v>36.96</v>
      </c>
      <c r="G122" s="9">
        <v>8.7199074074074089E-4</v>
      </c>
    </row>
    <row r="123" spans="1:7">
      <c r="A123" s="8">
        <f t="shared" si="1"/>
        <v>118</v>
      </c>
      <c r="B123" s="8">
        <v>74</v>
      </c>
      <c r="C123" s="8" t="s">
        <v>80</v>
      </c>
      <c r="D123" s="8" t="s">
        <v>81</v>
      </c>
      <c r="E123" s="10">
        <v>38.57</v>
      </c>
      <c r="F123" s="10">
        <v>36.86</v>
      </c>
      <c r="G123" s="9">
        <v>8.7303240740740744E-4</v>
      </c>
    </row>
    <row r="124" spans="1:7">
      <c r="A124" s="8">
        <f t="shared" si="1"/>
        <v>119</v>
      </c>
      <c r="B124" s="8">
        <v>101</v>
      </c>
      <c r="C124" s="8" t="s">
        <v>115</v>
      </c>
      <c r="D124" s="8" t="s">
        <v>111</v>
      </c>
      <c r="E124" s="10">
        <v>48.55</v>
      </c>
      <c r="F124" s="10">
        <v>27.52</v>
      </c>
      <c r="G124" s="9">
        <v>8.804398148148148E-4</v>
      </c>
    </row>
    <row r="125" spans="1:7">
      <c r="A125" s="8">
        <f t="shared" si="1"/>
        <v>120</v>
      </c>
      <c r="B125" s="8">
        <v>123</v>
      </c>
      <c r="C125" s="8" t="s">
        <v>143</v>
      </c>
      <c r="D125" s="8" t="s">
        <v>140</v>
      </c>
      <c r="E125" s="10">
        <v>38.130000000000003</v>
      </c>
      <c r="F125" s="10">
        <v>37.979999999999997</v>
      </c>
      <c r="G125" s="9">
        <v>8.8090277777777776E-4</v>
      </c>
    </row>
    <row r="126" spans="1:7">
      <c r="A126" s="8">
        <f t="shared" si="1"/>
        <v>121</v>
      </c>
      <c r="B126" s="8">
        <v>108</v>
      </c>
      <c r="C126" s="8" t="s">
        <v>124</v>
      </c>
      <c r="D126" s="8" t="s">
        <v>122</v>
      </c>
      <c r="E126" s="10">
        <v>35.39</v>
      </c>
      <c r="F126" s="10">
        <v>41.26</v>
      </c>
      <c r="G126" s="9">
        <v>8.8715277777777772E-4</v>
      </c>
    </row>
    <row r="127" spans="1:7">
      <c r="A127" s="8">
        <f t="shared" si="1"/>
        <v>122</v>
      </c>
      <c r="B127" s="8">
        <v>119</v>
      </c>
      <c r="C127" s="8" t="s">
        <v>137</v>
      </c>
      <c r="D127" s="8" t="s">
        <v>135</v>
      </c>
      <c r="E127" s="10">
        <v>39.28</v>
      </c>
      <c r="F127" s="10">
        <v>41.12</v>
      </c>
      <c r="G127" s="9">
        <v>9.3055555555555556E-4</v>
      </c>
    </row>
    <row r="128" spans="1:7">
      <c r="A128" s="8">
        <f t="shared" si="1"/>
        <v>123</v>
      </c>
      <c r="B128" s="8">
        <v>1</v>
      </c>
      <c r="C128" s="8" t="s">
        <v>245</v>
      </c>
      <c r="D128" s="8" t="s">
        <v>1</v>
      </c>
      <c r="E128" s="10">
        <v>42.86</v>
      </c>
      <c r="F128" s="10">
        <v>40.24</v>
      </c>
      <c r="G128" s="9">
        <v>9.6180555555555559E-4</v>
      </c>
    </row>
    <row r="129" spans="1:7">
      <c r="A129" s="8">
        <f t="shared" si="1"/>
        <v>124</v>
      </c>
      <c r="B129" s="8">
        <v>35</v>
      </c>
      <c r="C129" s="8" t="s">
        <v>33</v>
      </c>
      <c r="D129" s="8" t="s">
        <v>30</v>
      </c>
      <c r="E129" s="10">
        <v>47.02</v>
      </c>
      <c r="F129" s="10">
        <v>36.369999999999997</v>
      </c>
      <c r="G129" s="9">
        <v>9.6516203703703705E-4</v>
      </c>
    </row>
    <row r="130" spans="1:7">
      <c r="A130" s="8">
        <f t="shared" si="1"/>
        <v>125</v>
      </c>
      <c r="B130" s="8">
        <v>170</v>
      </c>
      <c r="C130" s="8" t="s">
        <v>201</v>
      </c>
      <c r="D130" s="8" t="s">
        <v>202</v>
      </c>
      <c r="E130" s="10">
        <v>42.04</v>
      </c>
      <c r="F130" s="10">
        <v>41.46</v>
      </c>
      <c r="G130" s="9">
        <v>9.664351851851853E-4</v>
      </c>
    </row>
    <row r="131" spans="1:7">
      <c r="A131" s="8">
        <f t="shared" si="1"/>
        <v>126</v>
      </c>
      <c r="B131" s="8">
        <v>150</v>
      </c>
      <c r="C131" s="8" t="s">
        <v>174</v>
      </c>
      <c r="D131" s="8" t="s">
        <v>102</v>
      </c>
      <c r="E131" s="10">
        <v>45.05</v>
      </c>
      <c r="F131" s="10">
        <v>41.09</v>
      </c>
      <c r="G131" s="9">
        <v>9.9699074074074056E-4</v>
      </c>
    </row>
    <row r="132" spans="1:7">
      <c r="A132" s="8">
        <f t="shared" si="1"/>
        <v>127</v>
      </c>
      <c r="B132" s="8">
        <v>39</v>
      </c>
      <c r="C132" s="8" t="s">
        <v>37</v>
      </c>
      <c r="D132" s="8" t="s">
        <v>30</v>
      </c>
      <c r="E132" s="10">
        <v>47.06</v>
      </c>
      <c r="F132" s="10">
        <v>39.9</v>
      </c>
      <c r="G132" s="9">
        <v>1.0064814814814815E-3</v>
      </c>
    </row>
    <row r="133" spans="1:7">
      <c r="A133" s="8">
        <f t="shared" si="1"/>
        <v>128</v>
      </c>
      <c r="B133" s="8">
        <v>130</v>
      </c>
      <c r="C133" s="8" t="s">
        <v>151</v>
      </c>
      <c r="D133" s="8" t="s">
        <v>152</v>
      </c>
      <c r="E133" s="10">
        <v>19.600000000000001</v>
      </c>
      <c r="F133" s="10">
        <v>68.81</v>
      </c>
      <c r="G133" s="9">
        <v>1.0232638888888889E-3</v>
      </c>
    </row>
    <row r="134" spans="1:7">
      <c r="A134" s="8">
        <f t="shared" si="1"/>
        <v>129</v>
      </c>
      <c r="B134" s="8">
        <v>105</v>
      </c>
      <c r="C134" s="8" t="s">
        <v>119</v>
      </c>
      <c r="D134" s="8" t="s">
        <v>120</v>
      </c>
      <c r="E134" s="10">
        <v>56.45</v>
      </c>
      <c r="F134" s="10">
        <v>38.71</v>
      </c>
      <c r="G134" s="9">
        <v>1.1013888888888887E-3</v>
      </c>
    </row>
    <row r="135" spans="1:7">
      <c r="A135" s="8">
        <f t="shared" si="1"/>
        <v>130</v>
      </c>
      <c r="B135" s="8">
        <v>81</v>
      </c>
      <c r="C135" s="8" t="s">
        <v>90</v>
      </c>
      <c r="D135" s="8" t="s">
        <v>91</v>
      </c>
      <c r="E135" s="10">
        <v>50.14</v>
      </c>
      <c r="F135" s="10">
        <v>47.23</v>
      </c>
      <c r="G135" s="9">
        <v>1.1269675925925926E-3</v>
      </c>
    </row>
    <row r="136" spans="1:7">
      <c r="A136" s="8">
        <f t="shared" ref="A136:A146" si="2">A135+1</f>
        <v>131</v>
      </c>
      <c r="B136" s="8">
        <v>56</v>
      </c>
      <c r="C136" s="8" t="s">
        <v>57</v>
      </c>
      <c r="D136" s="8" t="s">
        <v>55</v>
      </c>
      <c r="E136" s="10">
        <v>50.34</v>
      </c>
      <c r="F136" s="10">
        <v>56.25</v>
      </c>
      <c r="G136" s="9">
        <v>1.2336805555555556E-3</v>
      </c>
    </row>
    <row r="137" spans="1:7">
      <c r="A137" s="8">
        <f t="shared" si="2"/>
        <v>132</v>
      </c>
      <c r="B137" s="8">
        <v>188</v>
      </c>
      <c r="C137" s="8" t="s">
        <v>225</v>
      </c>
      <c r="D137" s="8" t="s">
        <v>223</v>
      </c>
      <c r="E137" s="10">
        <v>66.48</v>
      </c>
      <c r="F137" s="10">
        <v>43.02</v>
      </c>
      <c r="G137" s="9">
        <v>1.2673611111111112E-3</v>
      </c>
    </row>
    <row r="138" spans="1:7">
      <c r="A138" s="8">
        <f t="shared" si="2"/>
        <v>133</v>
      </c>
      <c r="B138" s="8">
        <v>55</v>
      </c>
      <c r="C138" s="8" t="s">
        <v>56</v>
      </c>
      <c r="D138" s="8" t="s">
        <v>48</v>
      </c>
      <c r="E138" s="10">
        <v>92.18</v>
      </c>
      <c r="F138" s="10">
        <v>23.92</v>
      </c>
      <c r="G138" s="9">
        <v>1.3437500000000001E-3</v>
      </c>
    </row>
    <row r="139" spans="1:7" ht="13.5" customHeight="1">
      <c r="A139" s="8">
        <f t="shared" si="2"/>
        <v>134</v>
      </c>
      <c r="B139" s="8">
        <v>187</v>
      </c>
      <c r="C139" s="8" t="s">
        <v>224</v>
      </c>
      <c r="D139" s="8" t="s">
        <v>221</v>
      </c>
      <c r="E139" s="10">
        <v>53.56</v>
      </c>
      <c r="F139" s="10">
        <v>64.19</v>
      </c>
      <c r="G139" s="9">
        <v>1.3628472222222223E-3</v>
      </c>
    </row>
    <row r="140" spans="1:7" ht="13.5" customHeight="1">
      <c r="A140" s="8">
        <f t="shared" si="2"/>
        <v>135</v>
      </c>
      <c r="B140" s="8">
        <v>182</v>
      </c>
      <c r="C140" s="8" t="s">
        <v>217</v>
      </c>
      <c r="D140" s="8" t="s">
        <v>213</v>
      </c>
      <c r="E140" s="10">
        <v>69.59</v>
      </c>
      <c r="F140" s="10">
        <v>56.6</v>
      </c>
      <c r="G140" s="9">
        <v>1.4605324074074074E-3</v>
      </c>
    </row>
    <row r="141" spans="1:7" ht="13.5" customHeight="1">
      <c r="A141" s="8">
        <f t="shared" si="2"/>
        <v>136</v>
      </c>
      <c r="B141" s="8">
        <v>162</v>
      </c>
      <c r="C141" s="8" t="s">
        <v>191</v>
      </c>
      <c r="D141" s="8" t="s">
        <v>192</v>
      </c>
      <c r="E141" s="10">
        <v>67.319999999999993</v>
      </c>
      <c r="F141" s="10">
        <v>59.29</v>
      </c>
      <c r="G141" s="9">
        <v>1.4653935185185187E-3</v>
      </c>
    </row>
    <row r="142" spans="1:7" ht="13.5" customHeight="1">
      <c r="A142" s="8">
        <f t="shared" si="2"/>
        <v>137</v>
      </c>
      <c r="B142" s="8">
        <v>100</v>
      </c>
      <c r="C142" s="8" t="s">
        <v>114</v>
      </c>
      <c r="D142" s="8" t="s">
        <v>85</v>
      </c>
      <c r="E142" s="10">
        <v>28.92</v>
      </c>
      <c r="F142" s="10">
        <v>104.12</v>
      </c>
      <c r="G142" s="9">
        <v>1.5398148148148146E-3</v>
      </c>
    </row>
    <row r="143" spans="1:7">
      <c r="A143" s="8">
        <f t="shared" si="2"/>
        <v>138</v>
      </c>
      <c r="B143" s="8">
        <v>172</v>
      </c>
      <c r="C143" s="8" t="s">
        <v>204</v>
      </c>
      <c r="D143" s="8" t="s">
        <v>202</v>
      </c>
      <c r="E143" s="10">
        <v>87.51</v>
      </c>
      <c r="F143" s="10">
        <v>46.25</v>
      </c>
      <c r="G143" s="9">
        <v>1.5481481481481479E-3</v>
      </c>
    </row>
    <row r="144" spans="1:7">
      <c r="A144" s="8">
        <f t="shared" si="2"/>
        <v>139</v>
      </c>
      <c r="B144" s="8">
        <v>138</v>
      </c>
      <c r="C144" s="8" t="s">
        <v>161</v>
      </c>
      <c r="D144" s="8" t="s">
        <v>162</v>
      </c>
      <c r="E144" s="10">
        <v>24.67</v>
      </c>
      <c r="F144" s="10">
        <v>113.21</v>
      </c>
      <c r="G144" s="9">
        <v>1.5958333333333332E-3</v>
      </c>
    </row>
    <row r="145" spans="1:7">
      <c r="A145" s="8">
        <f t="shared" si="2"/>
        <v>140</v>
      </c>
      <c r="B145" s="8">
        <v>164</v>
      </c>
      <c r="C145" s="8" t="s">
        <v>194</v>
      </c>
      <c r="D145" s="8" t="s">
        <v>192</v>
      </c>
      <c r="E145" s="10">
        <v>149.25</v>
      </c>
      <c r="F145" s="10">
        <v>116.49</v>
      </c>
      <c r="G145" s="9">
        <v>3.0756944444444447E-3</v>
      </c>
    </row>
    <row r="146" spans="1:7">
      <c r="A146" s="8">
        <f t="shared" si="2"/>
        <v>141</v>
      </c>
      <c r="B146" s="8">
        <v>107</v>
      </c>
      <c r="C146" s="8" t="s">
        <v>123</v>
      </c>
      <c r="D146" s="8" t="s">
        <v>120</v>
      </c>
      <c r="E146" s="10">
        <v>136</v>
      </c>
      <c r="F146" s="10">
        <v>140.51</v>
      </c>
      <c r="G146" s="9">
        <v>3.2003472222222225E-3</v>
      </c>
    </row>
    <row r="147" spans="1:7">
      <c r="A147" s="8"/>
      <c r="B147" s="8">
        <v>9</v>
      </c>
      <c r="C147" s="8" t="s">
        <v>252</v>
      </c>
      <c r="D147" s="8" t="s">
        <v>3</v>
      </c>
      <c r="E147" s="10" t="s">
        <v>241</v>
      </c>
      <c r="F147" s="11" t="s">
        <v>241</v>
      </c>
      <c r="G147" s="9" t="s">
        <v>261</v>
      </c>
    </row>
    <row r="148" spans="1:7">
      <c r="A148" s="8"/>
      <c r="B148" s="8">
        <v>11</v>
      </c>
      <c r="C148" s="8" t="s">
        <v>254</v>
      </c>
      <c r="D148" s="8" t="s">
        <v>3</v>
      </c>
      <c r="E148" s="10" t="s">
        <v>241</v>
      </c>
      <c r="F148" s="11" t="s">
        <v>241</v>
      </c>
      <c r="G148" s="9" t="s">
        <v>261</v>
      </c>
    </row>
    <row r="149" spans="1:7">
      <c r="A149" s="8"/>
      <c r="B149" s="8">
        <v>13</v>
      </c>
      <c r="C149" s="8" t="s">
        <v>6</v>
      </c>
      <c r="D149" s="8" t="s">
        <v>3</v>
      </c>
      <c r="E149" s="10" t="s">
        <v>241</v>
      </c>
      <c r="F149" s="11" t="s">
        <v>241</v>
      </c>
      <c r="G149" s="9" t="s">
        <v>261</v>
      </c>
    </row>
    <row r="150" spans="1:7">
      <c r="A150" s="8"/>
      <c r="B150" s="8">
        <v>24</v>
      </c>
      <c r="C150" s="8" t="s">
        <v>18</v>
      </c>
      <c r="D150" s="8" t="s">
        <v>12</v>
      </c>
      <c r="E150" s="10">
        <v>21.58</v>
      </c>
      <c r="F150" s="10" t="s">
        <v>242</v>
      </c>
      <c r="G150" s="9" t="s">
        <v>261</v>
      </c>
    </row>
    <row r="151" spans="1:7">
      <c r="A151" s="8"/>
      <c r="B151" s="8">
        <v>34</v>
      </c>
      <c r="C151" s="8" t="s">
        <v>31</v>
      </c>
      <c r="D151" s="8" t="s">
        <v>32</v>
      </c>
      <c r="E151" s="10" t="s">
        <v>241</v>
      </c>
      <c r="F151" s="11" t="s">
        <v>241</v>
      </c>
      <c r="G151" s="9" t="s">
        <v>261</v>
      </c>
    </row>
    <row r="152" spans="1:7">
      <c r="A152" s="8"/>
      <c r="B152" s="8">
        <v>36</v>
      </c>
      <c r="C152" s="8" t="s">
        <v>34</v>
      </c>
      <c r="D152" s="8" t="s">
        <v>32</v>
      </c>
      <c r="E152" s="10" t="s">
        <v>241</v>
      </c>
      <c r="F152" s="11" t="s">
        <v>241</v>
      </c>
      <c r="G152" s="9" t="s">
        <v>261</v>
      </c>
    </row>
    <row r="153" spans="1:7">
      <c r="A153" s="8"/>
      <c r="B153" s="8">
        <v>38</v>
      </c>
      <c r="C153" s="8" t="s">
        <v>36</v>
      </c>
      <c r="D153" s="8" t="s">
        <v>32</v>
      </c>
      <c r="E153" s="10" t="s">
        <v>241</v>
      </c>
      <c r="F153" s="11" t="s">
        <v>241</v>
      </c>
      <c r="G153" s="9" t="s">
        <v>261</v>
      </c>
    </row>
    <row r="154" spans="1:7">
      <c r="A154" s="8"/>
      <c r="B154" s="8">
        <v>46</v>
      </c>
      <c r="C154" s="8" t="s">
        <v>45</v>
      </c>
      <c r="D154" s="8" t="s">
        <v>41</v>
      </c>
      <c r="E154" s="10" t="s">
        <v>241</v>
      </c>
      <c r="F154" s="11" t="s">
        <v>241</v>
      </c>
      <c r="G154" s="9" t="s">
        <v>261</v>
      </c>
    </row>
    <row r="155" spans="1:7">
      <c r="A155" s="8"/>
      <c r="B155" s="8">
        <v>50</v>
      </c>
      <c r="C155" s="8" t="s">
        <v>49</v>
      </c>
      <c r="D155" s="8" t="s">
        <v>50</v>
      </c>
      <c r="E155" s="10">
        <v>25.45</v>
      </c>
      <c r="F155" s="10" t="s">
        <v>241</v>
      </c>
      <c r="G155" s="9" t="s">
        <v>261</v>
      </c>
    </row>
    <row r="156" spans="1:7">
      <c r="A156" s="8"/>
      <c r="B156" s="8">
        <v>52</v>
      </c>
      <c r="C156" s="8" t="s">
        <v>52</v>
      </c>
      <c r="D156" s="8" t="s">
        <v>50</v>
      </c>
      <c r="E156" s="10">
        <v>23</v>
      </c>
      <c r="F156" s="10" t="s">
        <v>241</v>
      </c>
      <c r="G156" s="9" t="s">
        <v>261</v>
      </c>
    </row>
    <row r="157" spans="1:7">
      <c r="A157" s="8"/>
      <c r="B157" s="8">
        <v>54</v>
      </c>
      <c r="C157" s="8" t="s">
        <v>54</v>
      </c>
      <c r="D157" s="8" t="s">
        <v>55</v>
      </c>
      <c r="E157" s="10" t="s">
        <v>240</v>
      </c>
      <c r="F157" s="11">
        <v>25.72</v>
      </c>
      <c r="G157" s="9" t="s">
        <v>261</v>
      </c>
    </row>
    <row r="158" spans="1:7">
      <c r="A158" s="8"/>
      <c r="B158" s="8">
        <v>60</v>
      </c>
      <c r="C158" s="8" t="s">
        <v>63</v>
      </c>
      <c r="D158" s="8" t="s">
        <v>61</v>
      </c>
      <c r="E158" s="10" t="s">
        <v>242</v>
      </c>
      <c r="F158" s="11">
        <v>23.2</v>
      </c>
      <c r="G158" s="9" t="s">
        <v>261</v>
      </c>
    </row>
    <row r="159" spans="1:7">
      <c r="A159" s="8"/>
      <c r="B159" s="8">
        <v>76</v>
      </c>
      <c r="C159" s="8" t="s">
        <v>83</v>
      </c>
      <c r="D159" s="8" t="s">
        <v>81</v>
      </c>
      <c r="E159" s="10" t="s">
        <v>240</v>
      </c>
      <c r="F159" s="11" t="s">
        <v>241</v>
      </c>
      <c r="G159" s="9" t="s">
        <v>261</v>
      </c>
    </row>
    <row r="160" spans="1:7">
      <c r="A160" s="8"/>
      <c r="B160" s="8">
        <v>80</v>
      </c>
      <c r="C160" s="8" t="s">
        <v>88</v>
      </c>
      <c r="D160" s="8" t="s">
        <v>89</v>
      </c>
      <c r="E160" s="10" t="s">
        <v>241</v>
      </c>
      <c r="F160" s="11" t="s">
        <v>241</v>
      </c>
      <c r="G160" s="9" t="s">
        <v>261</v>
      </c>
    </row>
    <row r="161" spans="1:7">
      <c r="A161" s="8"/>
      <c r="B161" s="8">
        <v>84</v>
      </c>
      <c r="C161" s="8" t="s">
        <v>95</v>
      </c>
      <c r="D161" s="8" t="s">
        <v>93</v>
      </c>
      <c r="E161" s="10" t="s">
        <v>242</v>
      </c>
      <c r="F161" s="11">
        <v>30.86</v>
      </c>
      <c r="G161" s="9" t="s">
        <v>261</v>
      </c>
    </row>
    <row r="162" spans="1:7">
      <c r="A162" s="8"/>
      <c r="B162" s="8">
        <v>92</v>
      </c>
      <c r="C162" s="8" t="s">
        <v>104</v>
      </c>
      <c r="D162" s="8" t="s">
        <v>105</v>
      </c>
      <c r="E162" s="10" t="s">
        <v>241</v>
      </c>
      <c r="F162" s="11" t="s">
        <v>241</v>
      </c>
      <c r="G162" s="9" t="s">
        <v>261</v>
      </c>
    </row>
    <row r="163" spans="1:7">
      <c r="A163" s="8"/>
      <c r="B163" s="8">
        <v>94</v>
      </c>
      <c r="C163" s="8" t="s">
        <v>107</v>
      </c>
      <c r="D163" s="8" t="s">
        <v>105</v>
      </c>
      <c r="E163" s="10" t="s">
        <v>241</v>
      </c>
      <c r="F163" s="11" t="s">
        <v>241</v>
      </c>
      <c r="G163" s="9" t="s">
        <v>261</v>
      </c>
    </row>
    <row r="164" spans="1:7">
      <c r="A164" s="8"/>
      <c r="B164" s="8">
        <v>99</v>
      </c>
      <c r="C164" s="8" t="s">
        <v>113</v>
      </c>
      <c r="D164" s="8" t="s">
        <v>111</v>
      </c>
      <c r="E164" s="10" t="s">
        <v>240</v>
      </c>
      <c r="F164" s="11">
        <v>26.23</v>
      </c>
      <c r="G164" s="9" t="s">
        <v>261</v>
      </c>
    </row>
    <row r="165" spans="1:7">
      <c r="A165" s="8"/>
      <c r="B165" s="8">
        <v>102</v>
      </c>
      <c r="C165" s="8" t="s">
        <v>116</v>
      </c>
      <c r="D165" s="8" t="s">
        <v>85</v>
      </c>
      <c r="E165" s="10" t="s">
        <v>240</v>
      </c>
      <c r="F165" s="11">
        <v>33.35</v>
      </c>
      <c r="G165" s="9" t="s">
        <v>261</v>
      </c>
    </row>
    <row r="166" spans="1:7">
      <c r="A166" s="8"/>
      <c r="B166" s="8">
        <v>106</v>
      </c>
      <c r="C166" s="8" t="s">
        <v>121</v>
      </c>
      <c r="D166" s="8" t="s">
        <v>122</v>
      </c>
      <c r="E166" s="10" t="s">
        <v>241</v>
      </c>
      <c r="F166" s="11" t="s">
        <v>241</v>
      </c>
      <c r="G166" s="9" t="s">
        <v>261</v>
      </c>
    </row>
    <row r="167" spans="1:7">
      <c r="A167" s="8"/>
      <c r="B167" s="8">
        <v>109</v>
      </c>
      <c r="C167" s="8" t="s">
        <v>125</v>
      </c>
      <c r="D167" s="8" t="s">
        <v>120</v>
      </c>
      <c r="E167" s="10" t="s">
        <v>240</v>
      </c>
      <c r="F167" s="11" t="s">
        <v>240</v>
      </c>
      <c r="G167" s="9" t="s">
        <v>261</v>
      </c>
    </row>
    <row r="168" spans="1:7">
      <c r="A168" s="8"/>
      <c r="B168" s="8">
        <v>110</v>
      </c>
      <c r="C168" s="8" t="s">
        <v>126</v>
      </c>
      <c r="D168" s="8" t="s">
        <v>122</v>
      </c>
      <c r="E168" s="10" t="s">
        <v>241</v>
      </c>
      <c r="F168" s="11" t="s">
        <v>241</v>
      </c>
      <c r="G168" s="9" t="s">
        <v>261</v>
      </c>
    </row>
    <row r="169" spans="1:7">
      <c r="A169" s="8"/>
      <c r="B169" s="8">
        <v>111</v>
      </c>
      <c r="C169" s="8" t="s">
        <v>127</v>
      </c>
      <c r="D169" s="8" t="s">
        <v>120</v>
      </c>
      <c r="E169" s="10" t="s">
        <v>241</v>
      </c>
      <c r="F169" s="11" t="s">
        <v>241</v>
      </c>
      <c r="G169" s="9" t="s">
        <v>261</v>
      </c>
    </row>
    <row r="170" spans="1:7">
      <c r="A170" s="8"/>
      <c r="B170" s="8">
        <v>113</v>
      </c>
      <c r="C170" s="8" t="s">
        <v>128</v>
      </c>
      <c r="D170" s="8" t="s">
        <v>129</v>
      </c>
      <c r="E170" s="10" t="s">
        <v>241</v>
      </c>
      <c r="F170" s="11" t="s">
        <v>241</v>
      </c>
      <c r="G170" s="9" t="s">
        <v>261</v>
      </c>
    </row>
    <row r="171" spans="1:7">
      <c r="A171" s="8"/>
      <c r="B171" s="8">
        <v>115</v>
      </c>
      <c r="C171" s="8" t="s">
        <v>132</v>
      </c>
      <c r="D171" s="8" t="s">
        <v>129</v>
      </c>
      <c r="E171" s="10" t="s">
        <v>241</v>
      </c>
      <c r="F171" s="11" t="s">
        <v>241</v>
      </c>
      <c r="G171" s="9" t="s">
        <v>261</v>
      </c>
    </row>
    <row r="172" spans="1:7">
      <c r="A172" s="8"/>
      <c r="B172" s="8">
        <v>118</v>
      </c>
      <c r="C172" s="8" t="s">
        <v>136</v>
      </c>
      <c r="D172" s="8" t="s">
        <v>131</v>
      </c>
      <c r="E172" s="10">
        <v>26.16</v>
      </c>
      <c r="F172" s="10" t="s">
        <v>241</v>
      </c>
      <c r="G172" s="9" t="s">
        <v>261</v>
      </c>
    </row>
    <row r="173" spans="1:7">
      <c r="A173" s="8"/>
      <c r="B173" s="8">
        <v>121</v>
      </c>
      <c r="C173" s="8" t="s">
        <v>139</v>
      </c>
      <c r="D173" s="8" t="s">
        <v>140</v>
      </c>
      <c r="E173" s="10" t="s">
        <v>241</v>
      </c>
      <c r="F173" s="11" t="s">
        <v>241</v>
      </c>
      <c r="G173" s="9" t="s">
        <v>261</v>
      </c>
    </row>
    <row r="174" spans="1:7">
      <c r="A174" s="8"/>
      <c r="B174" s="8">
        <v>126</v>
      </c>
      <c r="C174" s="8" t="s">
        <v>146</v>
      </c>
      <c r="D174" s="8" t="s">
        <v>142</v>
      </c>
      <c r="E174" s="10" t="s">
        <v>241</v>
      </c>
      <c r="F174" s="11" t="s">
        <v>241</v>
      </c>
      <c r="G174" s="9" t="s">
        <v>261</v>
      </c>
    </row>
    <row r="175" spans="1:7">
      <c r="A175" s="8"/>
      <c r="B175" s="8">
        <v>127</v>
      </c>
      <c r="C175" s="8" t="s">
        <v>147</v>
      </c>
      <c r="D175" s="8" t="s">
        <v>140</v>
      </c>
      <c r="E175" s="10">
        <v>44.6</v>
      </c>
      <c r="F175" s="10" t="s">
        <v>240</v>
      </c>
      <c r="G175" s="9" t="s">
        <v>261</v>
      </c>
    </row>
    <row r="176" spans="1:7">
      <c r="A176" s="8"/>
      <c r="B176" s="8">
        <v>128</v>
      </c>
      <c r="C176" s="8" t="s">
        <v>148</v>
      </c>
      <c r="D176" s="8" t="s">
        <v>142</v>
      </c>
      <c r="E176" s="10" t="s">
        <v>241</v>
      </c>
      <c r="F176" s="11" t="s">
        <v>241</v>
      </c>
      <c r="G176" s="9" t="s">
        <v>261</v>
      </c>
    </row>
    <row r="177" spans="1:7">
      <c r="A177" s="8"/>
      <c r="B177" s="8">
        <v>129</v>
      </c>
      <c r="C177" s="8" t="s">
        <v>149</v>
      </c>
      <c r="D177" s="8" t="s">
        <v>150</v>
      </c>
      <c r="E177" s="10" t="s">
        <v>240</v>
      </c>
      <c r="F177" s="11">
        <v>27.41</v>
      </c>
      <c r="G177" s="9" t="s">
        <v>261</v>
      </c>
    </row>
    <row r="178" spans="1:7">
      <c r="A178" s="8"/>
      <c r="B178" s="8">
        <v>131</v>
      </c>
      <c r="C178" s="8" t="s">
        <v>153</v>
      </c>
      <c r="D178" s="8" t="s">
        <v>150</v>
      </c>
      <c r="E178" s="10">
        <v>30.53</v>
      </c>
      <c r="F178" s="10" t="s">
        <v>240</v>
      </c>
      <c r="G178" s="9" t="s">
        <v>261</v>
      </c>
    </row>
    <row r="179" spans="1:7">
      <c r="A179" s="8"/>
      <c r="B179" s="8">
        <v>137</v>
      </c>
      <c r="C179" s="8" t="s">
        <v>159</v>
      </c>
      <c r="D179" s="8" t="s">
        <v>160</v>
      </c>
      <c r="E179" s="10" t="s">
        <v>241</v>
      </c>
      <c r="F179" s="11" t="s">
        <v>241</v>
      </c>
      <c r="G179" s="9" t="s">
        <v>261</v>
      </c>
    </row>
    <row r="180" spans="1:7">
      <c r="A180" s="8"/>
      <c r="B180" s="8">
        <v>141</v>
      </c>
      <c r="C180" s="8" t="s">
        <v>165</v>
      </c>
      <c r="D180" s="8" t="s">
        <v>160</v>
      </c>
      <c r="E180" s="10" t="s">
        <v>241</v>
      </c>
      <c r="F180" s="11" t="s">
        <v>241</v>
      </c>
      <c r="G180" s="9" t="s">
        <v>261</v>
      </c>
    </row>
    <row r="181" spans="1:7">
      <c r="A181" s="8"/>
      <c r="B181" s="8">
        <v>142</v>
      </c>
      <c r="C181" s="8" t="s">
        <v>166</v>
      </c>
      <c r="D181" s="8" t="s">
        <v>162</v>
      </c>
      <c r="E181" s="10" t="s">
        <v>241</v>
      </c>
      <c r="F181" s="11" t="s">
        <v>241</v>
      </c>
      <c r="G181" s="9" t="s">
        <v>261</v>
      </c>
    </row>
    <row r="182" spans="1:7">
      <c r="A182" s="8"/>
      <c r="B182" s="8">
        <v>143</v>
      </c>
      <c r="C182" s="8" t="s">
        <v>167</v>
      </c>
      <c r="D182" s="8" t="s">
        <v>160</v>
      </c>
      <c r="E182" s="10" t="s">
        <v>241</v>
      </c>
      <c r="F182" s="11" t="s">
        <v>241</v>
      </c>
      <c r="G182" s="9" t="s">
        <v>261</v>
      </c>
    </row>
    <row r="183" spans="1:7">
      <c r="A183" s="8"/>
      <c r="B183" s="8">
        <v>144</v>
      </c>
      <c r="C183" s="8" t="s">
        <v>168</v>
      </c>
      <c r="D183" s="8" t="s">
        <v>162</v>
      </c>
      <c r="E183" s="10" t="s">
        <v>242</v>
      </c>
      <c r="F183" s="11">
        <v>23.37</v>
      </c>
      <c r="G183" s="9" t="s">
        <v>261</v>
      </c>
    </row>
    <row r="184" spans="1:7">
      <c r="A184" s="8"/>
      <c r="B184" s="8">
        <v>148</v>
      </c>
      <c r="C184" s="8" t="s">
        <v>172</v>
      </c>
      <c r="D184" s="8" t="s">
        <v>102</v>
      </c>
      <c r="E184" s="10" t="s">
        <v>241</v>
      </c>
      <c r="F184" s="11" t="s">
        <v>241</v>
      </c>
      <c r="G184" s="9" t="s">
        <v>261</v>
      </c>
    </row>
    <row r="185" spans="1:7">
      <c r="A185" s="8"/>
      <c r="B185" s="8">
        <v>155</v>
      </c>
      <c r="C185" s="8" t="s">
        <v>181</v>
      </c>
      <c r="D185" s="8" t="s">
        <v>89</v>
      </c>
      <c r="E185" s="10" t="s">
        <v>241</v>
      </c>
      <c r="F185" s="11" t="s">
        <v>241</v>
      </c>
      <c r="G185" s="9" t="s">
        <v>261</v>
      </c>
    </row>
    <row r="186" spans="1:7">
      <c r="A186" s="8"/>
      <c r="B186" s="8">
        <v>156</v>
      </c>
      <c r="C186" s="8" t="s">
        <v>182</v>
      </c>
      <c r="D186" s="8" t="s">
        <v>180</v>
      </c>
      <c r="E186" s="10">
        <v>60.19</v>
      </c>
      <c r="F186" s="10" t="s">
        <v>240</v>
      </c>
      <c r="G186" s="9" t="s">
        <v>261</v>
      </c>
    </row>
    <row r="187" spans="1:7">
      <c r="A187" s="8"/>
      <c r="B187" s="8">
        <v>157</v>
      </c>
      <c r="C187" s="8" t="s">
        <v>183</v>
      </c>
      <c r="D187" s="8" t="s">
        <v>184</v>
      </c>
      <c r="E187" s="10" t="s">
        <v>240</v>
      </c>
      <c r="F187" s="11">
        <v>70.400000000000006</v>
      </c>
      <c r="G187" s="9" t="s">
        <v>261</v>
      </c>
    </row>
    <row r="188" spans="1:7">
      <c r="A188" s="8"/>
      <c r="B188" s="8">
        <v>160</v>
      </c>
      <c r="C188" s="8" t="s">
        <v>188</v>
      </c>
      <c r="D188" s="8" t="s">
        <v>176</v>
      </c>
      <c r="E188" s="10">
        <v>42.97</v>
      </c>
      <c r="F188" s="10" t="s">
        <v>240</v>
      </c>
      <c r="G188" s="9" t="s">
        <v>261</v>
      </c>
    </row>
    <row r="189" spans="1:7">
      <c r="A189" s="8"/>
      <c r="B189" s="8">
        <v>165</v>
      </c>
      <c r="C189" s="8" t="s">
        <v>195</v>
      </c>
      <c r="D189" s="8" t="s">
        <v>190</v>
      </c>
      <c r="E189" s="10">
        <v>42.26</v>
      </c>
      <c r="F189" s="10" t="s">
        <v>240</v>
      </c>
      <c r="G189" s="9" t="s">
        <v>261</v>
      </c>
    </row>
    <row r="190" spans="1:7">
      <c r="A190" s="8"/>
      <c r="B190" s="8">
        <v>166</v>
      </c>
      <c r="C190" s="8" t="s">
        <v>196</v>
      </c>
      <c r="D190" s="8" t="s">
        <v>192</v>
      </c>
      <c r="E190" s="10" t="s">
        <v>240</v>
      </c>
      <c r="F190" s="11" t="s">
        <v>240</v>
      </c>
      <c r="G190" s="9" t="s">
        <v>261</v>
      </c>
    </row>
    <row r="191" spans="1:7">
      <c r="A191" s="8"/>
      <c r="B191" s="8">
        <v>176</v>
      </c>
      <c r="C191" s="8" t="s">
        <v>208</v>
      </c>
      <c r="D191" s="8" t="s">
        <v>209</v>
      </c>
      <c r="E191" s="10" t="s">
        <v>241</v>
      </c>
      <c r="F191" s="11" t="s">
        <v>241</v>
      </c>
      <c r="G191" s="9" t="s">
        <v>261</v>
      </c>
    </row>
    <row r="192" spans="1:7">
      <c r="A192" s="8"/>
      <c r="B192" s="8">
        <v>180</v>
      </c>
      <c r="C192" s="8" t="s">
        <v>215</v>
      </c>
      <c r="D192" s="8" t="s">
        <v>213</v>
      </c>
      <c r="E192" s="10" t="s">
        <v>241</v>
      </c>
      <c r="F192" s="11" t="s">
        <v>241</v>
      </c>
      <c r="G192" s="9" t="s">
        <v>261</v>
      </c>
    </row>
    <row r="193" spans="1:7">
      <c r="A193" s="8"/>
      <c r="B193" s="8">
        <v>184</v>
      </c>
      <c r="C193" s="8" t="s">
        <v>219</v>
      </c>
      <c r="D193" s="8" t="s">
        <v>213</v>
      </c>
      <c r="E193" s="10" t="s">
        <v>240</v>
      </c>
      <c r="F193" s="11">
        <v>24.18</v>
      </c>
      <c r="G193" s="9" t="s">
        <v>261</v>
      </c>
    </row>
    <row r="194" spans="1:7">
      <c r="A194" s="8"/>
      <c r="B194" s="8">
        <v>190</v>
      </c>
      <c r="C194" s="8" t="s">
        <v>227</v>
      </c>
      <c r="D194" s="8" t="s">
        <v>223</v>
      </c>
      <c r="E194" s="10" t="s">
        <v>240</v>
      </c>
      <c r="F194" s="11">
        <v>81.22</v>
      </c>
      <c r="G194" s="9" t="s">
        <v>261</v>
      </c>
    </row>
    <row r="195" spans="1:7">
      <c r="A195" s="8"/>
      <c r="B195" s="8">
        <v>191</v>
      </c>
      <c r="C195" s="8" t="s">
        <v>228</v>
      </c>
      <c r="D195" s="8" t="s">
        <v>221</v>
      </c>
      <c r="E195" s="10" t="s">
        <v>241</v>
      </c>
      <c r="F195" s="11" t="s">
        <v>241</v>
      </c>
      <c r="G195" s="9" t="s">
        <v>261</v>
      </c>
    </row>
    <row r="196" spans="1:7">
      <c r="A196" s="8"/>
      <c r="B196" s="8">
        <v>192</v>
      </c>
      <c r="C196" s="8" t="s">
        <v>229</v>
      </c>
      <c r="D196" s="8" t="s">
        <v>223</v>
      </c>
      <c r="E196" s="10" t="s">
        <v>240</v>
      </c>
      <c r="F196" s="11">
        <v>45.36</v>
      </c>
      <c r="G196" s="9" t="s">
        <v>261</v>
      </c>
    </row>
    <row r="197" spans="1:7">
      <c r="A197" s="8"/>
      <c r="B197" s="8">
        <v>196</v>
      </c>
      <c r="C197" s="8" t="s">
        <v>235</v>
      </c>
      <c r="D197" s="8" t="s">
        <v>233</v>
      </c>
      <c r="E197" s="10" t="s">
        <v>241</v>
      </c>
      <c r="F197" s="11" t="s">
        <v>241</v>
      </c>
      <c r="G197" s="9" t="s">
        <v>261</v>
      </c>
    </row>
    <row r="198" spans="1:7">
      <c r="A198" s="8"/>
      <c r="B198" s="8">
        <v>198</v>
      </c>
      <c r="C198" s="8" t="s">
        <v>237</v>
      </c>
      <c r="D198" s="8" t="s">
        <v>233</v>
      </c>
      <c r="E198" s="10" t="s">
        <v>241</v>
      </c>
      <c r="F198" s="11" t="s">
        <v>241</v>
      </c>
      <c r="G198" s="9" t="s">
        <v>261</v>
      </c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0" fitToHeight="10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zoomScale="115" zoomScaleNormal="115" zoomScalePageLayoutView="115" workbookViewId="0">
      <selection activeCell="H5" sqref="H5"/>
    </sheetView>
  </sheetViews>
  <sheetFormatPr baseColWidth="10" defaultColWidth="8.83203125" defaultRowHeight="12" x14ac:dyDescent="0"/>
  <cols>
    <col min="1" max="1" width="21.83203125" customWidth="1"/>
    <col min="2" max="2" width="56.6640625" customWidth="1"/>
    <col min="3" max="3" width="24" customWidth="1"/>
    <col min="4" max="4" width="1.6640625" customWidth="1"/>
    <col min="5" max="6" width="1.5" customWidth="1"/>
  </cols>
  <sheetData>
    <row r="1" spans="1:6" ht="18">
      <c r="A1" s="23" t="s">
        <v>256</v>
      </c>
      <c r="B1" s="24"/>
      <c r="C1" s="24"/>
      <c r="D1" s="24"/>
      <c r="E1" s="24"/>
      <c r="F1" s="24"/>
    </row>
    <row r="2" spans="1:6" ht="17">
      <c r="A2" s="25" t="s">
        <v>267</v>
      </c>
      <c r="B2" s="26"/>
      <c r="C2" s="26"/>
      <c r="D2" s="26"/>
      <c r="E2" s="26"/>
      <c r="F2" s="26"/>
    </row>
    <row r="3" spans="1:6">
      <c r="A3" s="27" t="s">
        <v>257</v>
      </c>
      <c r="B3" s="27"/>
      <c r="C3" s="27"/>
      <c r="D3" s="27"/>
      <c r="E3" s="27"/>
      <c r="F3" s="27"/>
    </row>
    <row r="5" spans="1:6">
      <c r="A5" s="5" t="s">
        <v>269</v>
      </c>
      <c r="B5" s="6" t="s">
        <v>270</v>
      </c>
      <c r="C5" s="7" t="s">
        <v>271</v>
      </c>
    </row>
    <row r="6" spans="1:6">
      <c r="A6" s="8">
        <v>1</v>
      </c>
      <c r="B6" s="18" t="s">
        <v>61</v>
      </c>
      <c r="C6" s="19">
        <v>124.83</v>
      </c>
    </row>
    <row r="7" spans="1:6">
      <c r="A7" s="8">
        <f>A6+1</f>
        <v>2</v>
      </c>
      <c r="B7" s="18" t="s">
        <v>59</v>
      </c>
      <c r="C7" s="19">
        <v>126.57</v>
      </c>
    </row>
    <row r="8" spans="1:6">
      <c r="A8" s="8">
        <f t="shared" ref="A8:A43" si="0">A7+1</f>
        <v>3</v>
      </c>
      <c r="B8" s="18" t="s">
        <v>12</v>
      </c>
      <c r="C8" s="19">
        <v>128.54</v>
      </c>
    </row>
    <row r="9" spans="1:6">
      <c r="A9" s="8">
        <f t="shared" si="0"/>
        <v>4</v>
      </c>
      <c r="B9" s="18" t="s">
        <v>20</v>
      </c>
      <c r="C9" s="19">
        <v>130.68</v>
      </c>
    </row>
    <row r="10" spans="1:6">
      <c r="A10" s="8">
        <f t="shared" si="0"/>
        <v>5</v>
      </c>
      <c r="B10" s="18" t="s">
        <v>152</v>
      </c>
      <c r="C10" s="19">
        <v>131.65</v>
      </c>
    </row>
    <row r="11" spans="1:6">
      <c r="A11" s="8">
        <f t="shared" si="0"/>
        <v>6</v>
      </c>
      <c r="B11" s="18" t="s">
        <v>79</v>
      </c>
      <c r="C11" s="19">
        <v>133.19</v>
      </c>
    </row>
    <row r="12" spans="1:6">
      <c r="A12" s="8">
        <f t="shared" si="0"/>
        <v>7</v>
      </c>
      <c r="B12" s="18" t="s">
        <v>48</v>
      </c>
      <c r="C12" s="19">
        <v>136.6</v>
      </c>
    </row>
    <row r="13" spans="1:6">
      <c r="A13" s="8">
        <f t="shared" si="0"/>
        <v>8</v>
      </c>
      <c r="B13" s="18" t="s">
        <v>211</v>
      </c>
      <c r="C13" s="19">
        <v>137.04</v>
      </c>
    </row>
    <row r="14" spans="1:6">
      <c r="A14" s="8">
        <f t="shared" si="0"/>
        <v>9</v>
      </c>
      <c r="B14" s="18" t="s">
        <v>1</v>
      </c>
      <c r="C14" s="19">
        <v>137.18</v>
      </c>
    </row>
    <row r="15" spans="1:6">
      <c r="A15" s="8">
        <f t="shared" si="0"/>
        <v>10</v>
      </c>
      <c r="B15" s="18" t="s">
        <v>39</v>
      </c>
      <c r="C15" s="19">
        <v>139.86000000000001</v>
      </c>
    </row>
    <row r="16" spans="1:6">
      <c r="A16" s="8">
        <f t="shared" si="0"/>
        <v>11</v>
      </c>
      <c r="B16" s="18" t="s">
        <v>4</v>
      </c>
      <c r="C16" s="19">
        <v>140.17999999999998</v>
      </c>
    </row>
    <row r="17" spans="1:3">
      <c r="A17" s="8">
        <f t="shared" si="0"/>
        <v>12</v>
      </c>
      <c r="B17" s="18" t="s">
        <v>69</v>
      </c>
      <c r="C17" s="19">
        <v>140.63</v>
      </c>
    </row>
    <row r="18" spans="1:3">
      <c r="A18" s="8">
        <f t="shared" si="0"/>
        <v>13</v>
      </c>
      <c r="B18" s="18" t="s">
        <v>2</v>
      </c>
      <c r="C18" s="19">
        <v>144.23000000000002</v>
      </c>
    </row>
    <row r="19" spans="1:3">
      <c r="A19" s="8">
        <f t="shared" si="0"/>
        <v>14</v>
      </c>
      <c r="B19" s="18" t="s">
        <v>10</v>
      </c>
      <c r="C19" s="19">
        <v>146.13999999999999</v>
      </c>
    </row>
    <row r="20" spans="1:3">
      <c r="A20" s="8">
        <f t="shared" si="0"/>
        <v>15</v>
      </c>
      <c r="B20" s="18" t="s">
        <v>111</v>
      </c>
      <c r="C20" s="19">
        <v>148.57</v>
      </c>
    </row>
    <row r="21" spans="1:3">
      <c r="A21" s="8">
        <f t="shared" si="0"/>
        <v>16</v>
      </c>
      <c r="B21" s="18" t="s">
        <v>22</v>
      </c>
      <c r="C21" s="19">
        <v>152.93</v>
      </c>
    </row>
    <row r="22" spans="1:3">
      <c r="A22" s="8">
        <f t="shared" si="0"/>
        <v>17</v>
      </c>
      <c r="B22" s="18" t="s">
        <v>176</v>
      </c>
      <c r="C22" s="19">
        <v>158.32999999999998</v>
      </c>
    </row>
    <row r="23" spans="1:3">
      <c r="A23" s="8">
        <f t="shared" si="0"/>
        <v>18</v>
      </c>
      <c r="B23" s="18" t="s">
        <v>131</v>
      </c>
      <c r="C23" s="19">
        <v>163.25</v>
      </c>
    </row>
    <row r="24" spans="1:3">
      <c r="A24" s="8">
        <f t="shared" si="0"/>
        <v>19</v>
      </c>
      <c r="B24" s="18" t="s">
        <v>91</v>
      </c>
      <c r="C24" s="19">
        <v>165.03</v>
      </c>
    </row>
    <row r="25" spans="1:3">
      <c r="A25" s="8">
        <f t="shared" si="0"/>
        <v>20</v>
      </c>
      <c r="B25" s="18" t="s">
        <v>190</v>
      </c>
      <c r="C25" s="19">
        <v>167.26</v>
      </c>
    </row>
    <row r="26" spans="1:3">
      <c r="A26" s="8">
        <f t="shared" si="0"/>
        <v>21</v>
      </c>
      <c r="B26" s="18" t="s">
        <v>71</v>
      </c>
      <c r="C26" s="19">
        <v>167.28</v>
      </c>
    </row>
    <row r="27" spans="1:3">
      <c r="A27" s="8">
        <f t="shared" si="0"/>
        <v>22</v>
      </c>
      <c r="B27" s="18" t="s">
        <v>200</v>
      </c>
      <c r="C27" s="19">
        <v>174.86</v>
      </c>
    </row>
    <row r="28" spans="1:3">
      <c r="A28" s="8">
        <f t="shared" si="0"/>
        <v>23</v>
      </c>
      <c r="B28" s="18" t="s">
        <v>231</v>
      </c>
      <c r="C28" s="19">
        <v>176.5</v>
      </c>
    </row>
    <row r="29" spans="1:3">
      <c r="A29" s="8">
        <f t="shared" si="0"/>
        <v>24</v>
      </c>
      <c r="B29" s="18" t="s">
        <v>100</v>
      </c>
      <c r="C29" s="19">
        <v>179.2</v>
      </c>
    </row>
    <row r="30" spans="1:3">
      <c r="A30" s="8">
        <f t="shared" si="0"/>
        <v>25</v>
      </c>
      <c r="B30" s="18" t="s">
        <v>85</v>
      </c>
      <c r="C30" s="19">
        <v>181.53</v>
      </c>
    </row>
    <row r="31" spans="1:3">
      <c r="A31" s="8">
        <f t="shared" si="0"/>
        <v>26</v>
      </c>
      <c r="B31" s="18" t="s">
        <v>30</v>
      </c>
      <c r="C31" s="19">
        <v>184.96</v>
      </c>
    </row>
    <row r="32" spans="1:3">
      <c r="A32" s="8">
        <f t="shared" si="0"/>
        <v>27</v>
      </c>
      <c r="B32" s="18" t="s">
        <v>102</v>
      </c>
      <c r="C32" s="19">
        <v>191.25000000000003</v>
      </c>
    </row>
    <row r="33" spans="1:3">
      <c r="A33" s="8">
        <f t="shared" si="0"/>
        <v>28</v>
      </c>
      <c r="B33" s="18" t="s">
        <v>150</v>
      </c>
      <c r="C33" s="19">
        <v>191.93</v>
      </c>
    </row>
    <row r="34" spans="1:3">
      <c r="A34" s="8">
        <f t="shared" si="0"/>
        <v>29</v>
      </c>
      <c r="B34" s="18" t="s">
        <v>170</v>
      </c>
      <c r="C34" s="19">
        <v>193.14000000000001</v>
      </c>
    </row>
    <row r="35" spans="1:3">
      <c r="A35" s="8">
        <f t="shared" si="0"/>
        <v>30</v>
      </c>
      <c r="B35" s="18" t="s">
        <v>93</v>
      </c>
      <c r="C35" s="19">
        <v>194.41000000000003</v>
      </c>
    </row>
    <row r="36" spans="1:3">
      <c r="A36" s="8">
        <f t="shared" si="0"/>
        <v>31</v>
      </c>
      <c r="B36" s="18" t="s">
        <v>81</v>
      </c>
      <c r="C36" s="19">
        <v>205.14999999999998</v>
      </c>
    </row>
    <row r="37" spans="1:3">
      <c r="A37" s="8">
        <f t="shared" si="0"/>
        <v>32</v>
      </c>
      <c r="B37" s="18" t="s">
        <v>140</v>
      </c>
      <c r="C37" s="19">
        <v>231.51999999999998</v>
      </c>
    </row>
    <row r="38" spans="1:3">
      <c r="A38" s="8">
        <f t="shared" si="0"/>
        <v>33</v>
      </c>
      <c r="B38" s="18" t="s">
        <v>221</v>
      </c>
      <c r="C38" s="19">
        <v>253.74</v>
      </c>
    </row>
    <row r="39" spans="1:3">
      <c r="A39" s="8">
        <f t="shared" si="0"/>
        <v>34</v>
      </c>
      <c r="B39" s="18" t="s">
        <v>180</v>
      </c>
      <c r="C39" s="19">
        <v>258.66999999999996</v>
      </c>
    </row>
    <row r="40" spans="1:3">
      <c r="A40" s="8">
        <f t="shared" si="0"/>
        <v>35</v>
      </c>
      <c r="B40" s="18" t="s">
        <v>202</v>
      </c>
      <c r="C40" s="19">
        <v>271.44</v>
      </c>
    </row>
    <row r="41" spans="1:3">
      <c r="A41" s="8">
        <f t="shared" si="0"/>
        <v>36</v>
      </c>
      <c r="B41" s="18" t="s">
        <v>213</v>
      </c>
      <c r="C41" s="19">
        <v>289.57</v>
      </c>
    </row>
    <row r="42" spans="1:3">
      <c r="A42" s="8">
        <f t="shared" si="0"/>
        <v>37</v>
      </c>
      <c r="B42" s="18" t="s">
        <v>223</v>
      </c>
      <c r="C42" s="19">
        <v>302.35000000000002</v>
      </c>
    </row>
    <row r="43" spans="1:3">
      <c r="A43" s="8">
        <f t="shared" si="0"/>
        <v>38</v>
      </c>
      <c r="B43" s="18" t="s">
        <v>162</v>
      </c>
      <c r="C43" s="19">
        <v>329.84999999999997</v>
      </c>
    </row>
    <row r="44" spans="1:3">
      <c r="A44" s="8"/>
      <c r="B44" s="18" t="s">
        <v>89</v>
      </c>
      <c r="C44" s="20" t="s">
        <v>261</v>
      </c>
    </row>
    <row r="45" spans="1:3">
      <c r="A45" s="8"/>
      <c r="B45" s="18" t="s">
        <v>184</v>
      </c>
      <c r="C45" s="20" t="s">
        <v>261</v>
      </c>
    </row>
    <row r="46" spans="1:3">
      <c r="A46" s="8"/>
      <c r="B46" s="18" t="s">
        <v>120</v>
      </c>
      <c r="C46" s="20" t="s">
        <v>261</v>
      </c>
    </row>
    <row r="47" spans="1:3">
      <c r="A47" s="8"/>
      <c r="B47" s="18" t="s">
        <v>129</v>
      </c>
      <c r="C47" s="20" t="s">
        <v>261</v>
      </c>
    </row>
    <row r="48" spans="1:3">
      <c r="A48" s="8"/>
      <c r="B48" s="18" t="s">
        <v>50</v>
      </c>
      <c r="C48" s="20" t="s">
        <v>261</v>
      </c>
    </row>
    <row r="49" spans="1:3">
      <c r="A49" s="8"/>
      <c r="B49" s="18" t="s">
        <v>32</v>
      </c>
      <c r="C49" s="20" t="s">
        <v>261</v>
      </c>
    </row>
    <row r="50" spans="1:3">
      <c r="A50" s="8"/>
      <c r="B50" s="18" t="s">
        <v>142</v>
      </c>
      <c r="C50" s="20" t="s">
        <v>261</v>
      </c>
    </row>
    <row r="51" spans="1:3">
      <c r="A51" s="8"/>
      <c r="B51" s="18" t="s">
        <v>187</v>
      </c>
      <c r="C51" s="20" t="s">
        <v>261</v>
      </c>
    </row>
    <row r="52" spans="1:3">
      <c r="A52" s="8"/>
      <c r="B52" s="18" t="s">
        <v>41</v>
      </c>
      <c r="C52" s="20" t="s">
        <v>261</v>
      </c>
    </row>
    <row r="53" spans="1:3">
      <c r="A53" s="8"/>
      <c r="B53" s="18" t="s">
        <v>233</v>
      </c>
      <c r="C53" s="20" t="s">
        <v>261</v>
      </c>
    </row>
    <row r="54" spans="1:3">
      <c r="A54" s="8"/>
      <c r="B54" s="18" t="s">
        <v>209</v>
      </c>
      <c r="C54" s="20" t="s">
        <v>261</v>
      </c>
    </row>
    <row r="55" spans="1:3">
      <c r="A55" s="8"/>
      <c r="B55" s="18" t="s">
        <v>160</v>
      </c>
      <c r="C55" s="20" t="s">
        <v>261</v>
      </c>
    </row>
    <row r="56" spans="1:3">
      <c r="A56" s="8"/>
      <c r="B56" s="18" t="s">
        <v>105</v>
      </c>
      <c r="C56" s="20" t="s">
        <v>261</v>
      </c>
    </row>
    <row r="57" spans="1:3">
      <c r="A57" s="8"/>
      <c r="B57" s="18" t="s">
        <v>192</v>
      </c>
      <c r="C57" s="20" t="s">
        <v>261</v>
      </c>
    </row>
    <row r="58" spans="1:3">
      <c r="A58" s="8"/>
      <c r="B58" s="18" t="s">
        <v>3</v>
      </c>
      <c r="C58" s="20" t="s">
        <v>261</v>
      </c>
    </row>
    <row r="59" spans="1:3">
      <c r="A59" s="8"/>
      <c r="B59" s="18" t="s">
        <v>135</v>
      </c>
      <c r="C59" s="20" t="s">
        <v>261</v>
      </c>
    </row>
    <row r="60" spans="1:3">
      <c r="A60" s="8"/>
      <c r="B60" s="18" t="s">
        <v>122</v>
      </c>
      <c r="C60" s="20" t="s">
        <v>261</v>
      </c>
    </row>
    <row r="61" spans="1:3">
      <c r="A61" s="8"/>
      <c r="B61" s="18" t="s">
        <v>55</v>
      </c>
      <c r="C61" s="20" t="s">
        <v>261</v>
      </c>
    </row>
    <row r="62" spans="1:3">
      <c r="B62" s="16"/>
      <c r="C62" s="16"/>
    </row>
    <row r="63" spans="1:3">
      <c r="B63" s="16"/>
      <c r="C63" s="16"/>
    </row>
    <row r="64" spans="1:3">
      <c r="B64" s="16"/>
      <c r="C64" s="16"/>
    </row>
    <row r="65" spans="2:3">
      <c r="B65" s="16"/>
      <c r="C65" s="16"/>
    </row>
    <row r="66" spans="2:3">
      <c r="B66" s="16"/>
      <c r="C66" s="16"/>
    </row>
    <row r="67" spans="2:3">
      <c r="B67" s="16"/>
      <c r="C67" s="16"/>
    </row>
    <row r="68" spans="2:3">
      <c r="B68" s="16"/>
      <c r="C68" s="16"/>
    </row>
    <row r="69" spans="2:3">
      <c r="B69" s="16"/>
      <c r="C69" s="16"/>
    </row>
    <row r="70" spans="2:3">
      <c r="B70" s="16"/>
      <c r="C70" s="16"/>
    </row>
    <row r="71" spans="2:3">
      <c r="B71" s="16"/>
      <c r="C71" s="16"/>
    </row>
    <row r="72" spans="2:3">
      <c r="B72" s="16"/>
      <c r="C72" s="16"/>
    </row>
    <row r="73" spans="2:3">
      <c r="B73" s="16"/>
      <c r="C73" s="16"/>
    </row>
    <row r="74" spans="2:3">
      <c r="B74" s="16"/>
      <c r="C74" s="16"/>
    </row>
    <row r="75" spans="2:3">
      <c r="B75" s="16"/>
      <c r="C75" s="16"/>
    </row>
    <row r="76" spans="2:3">
      <c r="B76" s="16"/>
      <c r="C76" s="16"/>
    </row>
    <row r="77" spans="2:3">
      <c r="B77" s="16"/>
      <c r="C77" s="16"/>
    </row>
    <row r="78" spans="2:3">
      <c r="B78" s="16"/>
      <c r="C78" s="16"/>
    </row>
    <row r="79" spans="2:3">
      <c r="B79" s="16"/>
      <c r="C79" s="16"/>
    </row>
    <row r="80" spans="2:3">
      <c r="B80" s="16"/>
      <c r="C80" s="16"/>
    </row>
    <row r="81" spans="2:3">
      <c r="B81" s="16"/>
      <c r="C81" s="16"/>
    </row>
    <row r="82" spans="2:3">
      <c r="B82" s="16"/>
      <c r="C82" s="16"/>
    </row>
    <row r="83" spans="2:3">
      <c r="B83" s="16"/>
      <c r="C83" s="16"/>
    </row>
    <row r="84" spans="2:3">
      <c r="B84" s="16"/>
      <c r="C84" s="16"/>
    </row>
    <row r="85" spans="2:3">
      <c r="B85" s="16"/>
      <c r="C85" s="16"/>
    </row>
    <row r="86" spans="2:3">
      <c r="B86" s="16"/>
      <c r="C86" s="16"/>
    </row>
    <row r="87" spans="2:3">
      <c r="B87" s="16"/>
      <c r="C87" s="16"/>
    </row>
    <row r="88" spans="2:3">
      <c r="B88" s="16"/>
      <c r="C88" s="16"/>
    </row>
    <row r="89" spans="2:3">
      <c r="B89" s="16"/>
      <c r="C89" s="16"/>
    </row>
    <row r="90" spans="2:3">
      <c r="B90" s="16"/>
      <c r="C90" s="16"/>
    </row>
    <row r="91" spans="2:3">
      <c r="B91" s="16"/>
      <c r="C91" s="16"/>
    </row>
    <row r="92" spans="2:3">
      <c r="B92" s="16"/>
      <c r="C92" s="16"/>
    </row>
    <row r="93" spans="2:3">
      <c r="B93" s="16"/>
      <c r="C93" s="16"/>
    </row>
    <row r="94" spans="2:3">
      <c r="B94" s="16"/>
      <c r="C94" s="16"/>
    </row>
    <row r="95" spans="2:3">
      <c r="B95" s="16"/>
      <c r="C95" s="16"/>
    </row>
    <row r="96" spans="2:3">
      <c r="B96" s="16"/>
      <c r="C96" s="16"/>
    </row>
    <row r="97" spans="2:3">
      <c r="B97" s="16"/>
      <c r="C97" s="16"/>
    </row>
    <row r="98" spans="2:3">
      <c r="B98" s="16"/>
      <c r="C98" s="16"/>
    </row>
    <row r="99" spans="2:3">
      <c r="B99" s="16"/>
      <c r="C99" s="16"/>
    </row>
    <row r="100" spans="2:3">
      <c r="B100" s="16"/>
      <c r="C100" s="16"/>
    </row>
    <row r="101" spans="2:3">
      <c r="B101" s="16"/>
      <c r="C101" s="16"/>
    </row>
    <row r="102" spans="2:3">
      <c r="B102" s="16"/>
      <c r="C102" s="16"/>
    </row>
    <row r="103" spans="2:3">
      <c r="B103" s="16"/>
      <c r="C103" s="16"/>
    </row>
    <row r="104" spans="2:3">
      <c r="B104" s="16"/>
      <c r="C104" s="16"/>
    </row>
    <row r="105" spans="2:3">
      <c r="B105" s="16"/>
      <c r="C105" s="16"/>
    </row>
    <row r="106" spans="2:3">
      <c r="B106" s="16"/>
      <c r="C106" s="16"/>
    </row>
    <row r="107" spans="2:3">
      <c r="B107" s="16"/>
      <c r="C107" s="16"/>
    </row>
    <row r="108" spans="2:3">
      <c r="B108" s="16"/>
      <c r="C108" s="16"/>
    </row>
    <row r="109" spans="2:3">
      <c r="B109" s="16"/>
      <c r="C109" s="16"/>
    </row>
    <row r="110" spans="2:3">
      <c r="B110" s="16"/>
      <c r="C110" s="16"/>
    </row>
    <row r="111" spans="2:3">
      <c r="B111" s="16"/>
      <c r="C111" s="16"/>
    </row>
    <row r="112" spans="2:3">
      <c r="B112" s="16"/>
      <c r="C112" s="16"/>
    </row>
    <row r="113" spans="2:3">
      <c r="B113" s="16"/>
      <c r="C113" s="16"/>
    </row>
    <row r="114" spans="2:3">
      <c r="B114" s="16"/>
      <c r="C114" s="16"/>
    </row>
    <row r="115" spans="2:3">
      <c r="B115" s="16"/>
      <c r="C115" s="16"/>
    </row>
    <row r="116" spans="2:3">
      <c r="B116" s="16"/>
      <c r="C116" s="16"/>
    </row>
    <row r="117" spans="2:3">
      <c r="B117" s="16"/>
      <c r="C117" s="16"/>
    </row>
    <row r="118" spans="2:3">
      <c r="B118" s="16"/>
      <c r="C118" s="16"/>
    </row>
    <row r="119" spans="2:3">
      <c r="B119" s="16"/>
      <c r="C119" s="16"/>
    </row>
    <row r="120" spans="2:3">
      <c r="B120" s="16"/>
      <c r="C120" s="16"/>
    </row>
    <row r="121" spans="2:3">
      <c r="B121" s="16"/>
      <c r="C121" s="16"/>
    </row>
    <row r="122" spans="2:3">
      <c r="B122" s="16"/>
      <c r="C122" s="16"/>
    </row>
    <row r="123" spans="2:3">
      <c r="B123" s="16"/>
      <c r="C123" s="16"/>
    </row>
    <row r="124" spans="2:3">
      <c r="B124" s="16"/>
      <c r="C124" s="16"/>
    </row>
    <row r="125" spans="2:3">
      <c r="B125" s="16"/>
      <c r="C125" s="16"/>
    </row>
    <row r="126" spans="2:3">
      <c r="B126" s="16"/>
      <c r="C126" s="16"/>
    </row>
    <row r="127" spans="2:3">
      <c r="B127" s="16"/>
      <c r="C127" s="16"/>
    </row>
    <row r="128" spans="2:3">
      <c r="B128" s="16"/>
      <c r="C128" s="16"/>
    </row>
    <row r="129" spans="2:3">
      <c r="B129" s="16"/>
      <c r="C129" s="16"/>
    </row>
    <row r="130" spans="2:3">
      <c r="B130" s="16"/>
      <c r="C130" s="16"/>
    </row>
    <row r="131" spans="2:3">
      <c r="B131" s="16"/>
      <c r="C131" s="16"/>
    </row>
    <row r="132" spans="2:3">
      <c r="B132" s="16"/>
      <c r="C132" s="16"/>
    </row>
    <row r="133" spans="2:3">
      <c r="B133" s="16"/>
      <c r="C133" s="16"/>
    </row>
    <row r="134" spans="2:3">
      <c r="B134" s="16"/>
      <c r="C134" s="16"/>
    </row>
    <row r="135" spans="2:3">
      <c r="B135" s="16"/>
      <c r="C135" s="16"/>
    </row>
    <row r="136" spans="2:3">
      <c r="B136" s="16"/>
      <c r="C136" s="16"/>
    </row>
    <row r="137" spans="2:3">
      <c r="B137" s="16"/>
      <c r="C137" s="16"/>
    </row>
    <row r="138" spans="2:3">
      <c r="B138" s="16"/>
      <c r="C138" s="16"/>
    </row>
    <row r="139" spans="2:3">
      <c r="B139" s="16"/>
      <c r="C139" s="16"/>
    </row>
    <row r="140" spans="2:3">
      <c r="B140" s="16"/>
      <c r="C140" s="16"/>
    </row>
    <row r="141" spans="2:3">
      <c r="B141" s="16"/>
      <c r="C141" s="16"/>
    </row>
    <row r="142" spans="2:3">
      <c r="B142" s="16"/>
      <c r="C142" s="16"/>
    </row>
    <row r="143" spans="2:3">
      <c r="B143" s="16"/>
      <c r="C143" s="16"/>
    </row>
    <row r="144" spans="2:3">
      <c r="B144" s="16"/>
      <c r="C144" s="16"/>
    </row>
    <row r="145" spans="2:3">
      <c r="B145" s="16"/>
      <c r="C145" s="16"/>
    </row>
    <row r="146" spans="2:3">
      <c r="B146" s="16"/>
      <c r="C146" s="16"/>
    </row>
    <row r="147" spans="2:3">
      <c r="B147" s="16"/>
      <c r="C147" s="16"/>
    </row>
    <row r="148" spans="2:3">
      <c r="B148" s="16"/>
      <c r="C148" s="16"/>
    </row>
    <row r="149" spans="2:3">
      <c r="B149" s="16"/>
      <c r="C149" s="16"/>
    </row>
    <row r="150" spans="2:3">
      <c r="B150" s="16"/>
      <c r="C150" s="16"/>
    </row>
    <row r="151" spans="2:3">
      <c r="B151" s="16"/>
      <c r="C151" s="16"/>
    </row>
    <row r="152" spans="2:3">
      <c r="B152" s="16"/>
      <c r="C152" s="16"/>
    </row>
    <row r="153" spans="2:3">
      <c r="B153" s="16"/>
      <c r="C153" s="16"/>
    </row>
    <row r="154" spans="2:3">
      <c r="B154" s="16"/>
      <c r="C154" s="16"/>
    </row>
    <row r="155" spans="2:3">
      <c r="B155" s="16"/>
      <c r="C155" s="16"/>
    </row>
    <row r="156" spans="2:3">
      <c r="B156" s="16"/>
      <c r="C156" s="16"/>
    </row>
    <row r="157" spans="2:3">
      <c r="B157" s="16"/>
      <c r="C157" s="16"/>
    </row>
    <row r="158" spans="2:3">
      <c r="B158" s="16"/>
      <c r="C158" s="16"/>
    </row>
    <row r="159" spans="2:3">
      <c r="B159" s="16"/>
      <c r="C159" s="16"/>
    </row>
    <row r="160" spans="2:3">
      <c r="B160" s="16"/>
      <c r="C160" s="16"/>
    </row>
    <row r="161" spans="2:3">
      <c r="B161" s="16"/>
      <c r="C161" s="16"/>
    </row>
    <row r="162" spans="2:3">
      <c r="B162" s="16"/>
      <c r="C162" s="16"/>
    </row>
    <row r="163" spans="2:3">
      <c r="B163" s="16"/>
      <c r="C163" s="16"/>
    </row>
    <row r="164" spans="2:3">
      <c r="B164" s="16"/>
      <c r="C164" s="16"/>
    </row>
    <row r="165" spans="2:3">
      <c r="B165" s="16"/>
      <c r="C165" s="16"/>
    </row>
    <row r="166" spans="2:3">
      <c r="B166" s="16"/>
      <c r="C166" s="16"/>
    </row>
    <row r="167" spans="2:3">
      <c r="B167" s="16"/>
      <c r="C167" s="16"/>
    </row>
    <row r="168" spans="2:3">
      <c r="B168" s="16"/>
      <c r="C168" s="16"/>
    </row>
    <row r="169" spans="2:3">
      <c r="B169" s="16"/>
      <c r="C169" s="16"/>
    </row>
    <row r="170" spans="2:3">
      <c r="B170" s="16"/>
      <c r="C170" s="16"/>
    </row>
    <row r="171" spans="2:3">
      <c r="B171" s="16"/>
      <c r="C171" s="16"/>
    </row>
    <row r="172" spans="2:3">
      <c r="B172" s="16"/>
      <c r="C172" s="16"/>
    </row>
    <row r="173" spans="2:3">
      <c r="B173" s="16"/>
      <c r="C173" s="16"/>
    </row>
    <row r="174" spans="2:3">
      <c r="B174" s="16"/>
      <c r="C174" s="16"/>
    </row>
    <row r="175" spans="2:3">
      <c r="B175" s="16"/>
      <c r="C175" s="16"/>
    </row>
    <row r="176" spans="2:3">
      <c r="B176" s="16"/>
      <c r="C176" s="16"/>
    </row>
    <row r="177" spans="2:3">
      <c r="B177" s="16"/>
      <c r="C177" s="16"/>
    </row>
    <row r="178" spans="2:3">
      <c r="B178" s="16"/>
      <c r="C178" s="16"/>
    </row>
    <row r="179" spans="2:3">
      <c r="B179" s="16"/>
      <c r="C179" s="16"/>
    </row>
    <row r="180" spans="2:3">
      <c r="B180" s="16"/>
      <c r="C180" s="16"/>
    </row>
    <row r="181" spans="2:3">
      <c r="B181" s="16"/>
      <c r="C181" s="16"/>
    </row>
    <row r="182" spans="2:3">
      <c r="B182" s="16"/>
      <c r="C182" s="16"/>
    </row>
    <row r="183" spans="2:3">
      <c r="B183" s="16"/>
      <c r="C183" s="16"/>
    </row>
    <row r="184" spans="2:3">
      <c r="B184" s="16"/>
      <c r="C184" s="16"/>
    </row>
    <row r="185" spans="2:3">
      <c r="B185" s="16"/>
      <c r="C185" s="16"/>
    </row>
    <row r="186" spans="2:3">
      <c r="B186" s="16"/>
      <c r="C186" s="16"/>
    </row>
    <row r="187" spans="2:3">
      <c r="B187" s="16"/>
      <c r="C187" s="16"/>
    </row>
    <row r="188" spans="2:3">
      <c r="B188" s="16"/>
      <c r="C188" s="16"/>
    </row>
    <row r="189" spans="2:3">
      <c r="B189" s="16"/>
      <c r="C189" s="16"/>
    </row>
    <row r="190" spans="2:3">
      <c r="B190" s="16"/>
      <c r="C190" s="16"/>
    </row>
    <row r="191" spans="2:3">
      <c r="B191" s="16"/>
      <c r="C191" s="16"/>
    </row>
    <row r="192" spans="2:3">
      <c r="B192" s="16"/>
      <c r="C192" s="16"/>
    </row>
    <row r="193" spans="2:3">
      <c r="B193" s="16"/>
      <c r="C193" s="16"/>
    </row>
    <row r="194" spans="2:3">
      <c r="B194" s="16"/>
      <c r="C194" s="16"/>
    </row>
    <row r="195" spans="2:3">
      <c r="B195" s="16"/>
      <c r="C195" s="16"/>
    </row>
    <row r="196" spans="2:3">
      <c r="B196" s="16"/>
      <c r="C196" s="16"/>
    </row>
    <row r="197" spans="2:3">
      <c r="B197" s="16"/>
      <c r="C197" s="16"/>
    </row>
    <row r="198" spans="2:3">
      <c r="B198" s="16"/>
      <c r="C198" s="16"/>
    </row>
    <row r="199" spans="2:3">
      <c r="B199" s="16"/>
      <c r="C199" s="16"/>
    </row>
    <row r="200" spans="2:3">
      <c r="B200" s="16"/>
      <c r="C200" s="16"/>
    </row>
    <row r="201" spans="2:3">
      <c r="B201" s="16"/>
      <c r="C201" s="16"/>
    </row>
    <row r="202" spans="2:3">
      <c r="B202" s="16"/>
      <c r="C202" s="16"/>
    </row>
    <row r="203" spans="2:3">
      <c r="B203" s="16"/>
      <c r="C203" s="16"/>
    </row>
    <row r="204" spans="2:3">
      <c r="B204" s="16"/>
      <c r="C204" s="16"/>
    </row>
    <row r="205" spans="2:3">
      <c r="B205" s="16"/>
      <c r="C205" s="16"/>
    </row>
    <row r="206" spans="2:3">
      <c r="B206" s="16"/>
      <c r="C206" s="16"/>
    </row>
    <row r="207" spans="2:3">
      <c r="B207" s="16"/>
      <c r="C207" s="16"/>
    </row>
    <row r="208" spans="2:3">
      <c r="B208" s="16"/>
      <c r="C208" s="16"/>
    </row>
    <row r="209" spans="2:3">
      <c r="B209" s="16"/>
      <c r="C209" s="16"/>
    </row>
    <row r="210" spans="2:3">
      <c r="B210" s="16"/>
      <c r="C210" s="16"/>
    </row>
    <row r="211" spans="2:3">
      <c r="B211" s="16"/>
      <c r="C211" s="16"/>
    </row>
    <row r="212" spans="2:3">
      <c r="B212" s="16"/>
      <c r="C212" s="16"/>
    </row>
    <row r="213" spans="2:3">
      <c r="B213" s="16"/>
      <c r="C213" s="16"/>
    </row>
    <row r="214" spans="2:3">
      <c r="B214" s="16"/>
      <c r="C214" s="16"/>
    </row>
    <row r="215" spans="2:3">
      <c r="B215" s="16"/>
      <c r="C215" s="16"/>
    </row>
    <row r="216" spans="2:3">
      <c r="B216" s="16"/>
      <c r="C216" s="16"/>
    </row>
    <row r="217" spans="2:3">
      <c r="B217" s="16"/>
      <c r="C217" s="16"/>
    </row>
    <row r="218" spans="2:3">
      <c r="B218" s="16"/>
      <c r="C218" s="16"/>
    </row>
    <row r="219" spans="2:3">
      <c r="B219" s="16"/>
      <c r="C219" s="16"/>
    </row>
    <row r="220" spans="2:3">
      <c r="B220" s="16"/>
      <c r="C220" s="16"/>
    </row>
    <row r="221" spans="2:3">
      <c r="B221" s="16"/>
      <c r="C221" s="16"/>
    </row>
    <row r="222" spans="2:3">
      <c r="B222" s="16"/>
      <c r="C222" s="16"/>
    </row>
    <row r="223" spans="2:3">
      <c r="B223" s="16"/>
      <c r="C223" s="16"/>
    </row>
    <row r="224" spans="2:3">
      <c r="B224" s="16"/>
      <c r="C224" s="16"/>
    </row>
    <row r="225" spans="2:3">
      <c r="B225" s="16"/>
      <c r="C225" s="16"/>
    </row>
    <row r="226" spans="2:3">
      <c r="B226" s="16"/>
      <c r="C226" s="16"/>
    </row>
    <row r="227" spans="2:3">
      <c r="B227" s="16"/>
      <c r="C227" s="16"/>
    </row>
    <row r="228" spans="2:3">
      <c r="B228" s="16"/>
      <c r="C228" s="16"/>
    </row>
    <row r="229" spans="2:3">
      <c r="B229" s="16"/>
      <c r="C229" s="16"/>
    </row>
    <row r="230" spans="2:3">
      <c r="B230" s="16"/>
      <c r="C230" s="16"/>
    </row>
    <row r="231" spans="2:3">
      <c r="B231" s="16"/>
      <c r="C231" s="16"/>
    </row>
    <row r="232" spans="2:3">
      <c r="B232" s="16"/>
      <c r="C232" s="16"/>
    </row>
    <row r="233" spans="2:3">
      <c r="B233" s="16"/>
      <c r="C233" s="16"/>
    </row>
    <row r="234" spans="2:3">
      <c r="B234" s="16"/>
      <c r="C234" s="16"/>
    </row>
    <row r="235" spans="2:3">
      <c r="B235" s="16"/>
      <c r="C235" s="16"/>
    </row>
    <row r="236" spans="2:3">
      <c r="B236" s="16"/>
      <c r="C236" s="16"/>
    </row>
    <row r="237" spans="2:3">
      <c r="B237" s="16"/>
      <c r="C237" s="16"/>
    </row>
    <row r="238" spans="2:3">
      <c r="B238" s="16"/>
      <c r="C238" s="16"/>
    </row>
    <row r="239" spans="2:3">
      <c r="B239" s="16"/>
      <c r="C239" s="16"/>
    </row>
    <row r="240" spans="2:3">
      <c r="B240" s="16"/>
      <c r="C240" s="16"/>
    </row>
    <row r="241" spans="2:3">
      <c r="B241" s="16"/>
      <c r="C241" s="16"/>
    </row>
    <row r="242" spans="2:3">
      <c r="B242" s="16"/>
      <c r="C242" s="16"/>
    </row>
    <row r="243" spans="2:3">
      <c r="B243" s="16"/>
      <c r="C243" s="16"/>
    </row>
    <row r="244" spans="2:3">
      <c r="B244" s="16"/>
      <c r="C244" s="16"/>
    </row>
    <row r="245" spans="2:3">
      <c r="B245" s="16"/>
      <c r="C245" s="16"/>
    </row>
    <row r="246" spans="2:3">
      <c r="B246" s="16"/>
      <c r="C246" s="16"/>
    </row>
    <row r="247" spans="2:3">
      <c r="B247" s="16"/>
      <c r="C247" s="16"/>
    </row>
    <row r="248" spans="2:3">
      <c r="B248" s="16"/>
      <c r="C248" s="16"/>
    </row>
    <row r="249" spans="2:3">
      <c r="B249" s="16"/>
      <c r="C249" s="16"/>
    </row>
    <row r="250" spans="2:3">
      <c r="B250" s="16"/>
      <c r="C250" s="16"/>
    </row>
  </sheetData>
  <autoFilter ref="B5:C5">
    <sortState ref="B3:C3">
      <sortCondition ref="C2"/>
    </sortState>
  </autoFilter>
  <sortState ref="B3:C247">
    <sortCondition ref="C3:C247"/>
  </sortState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3"/>
  <sheetViews>
    <sheetView workbookViewId="0"/>
  </sheetViews>
  <sheetFormatPr baseColWidth="10" defaultColWidth="8.83203125" defaultRowHeight="12" x14ac:dyDescent="0"/>
  <cols>
    <col min="2" max="2" width="37.83203125" customWidth="1"/>
    <col min="3" max="3" width="8.6640625" customWidth="1"/>
    <col min="4" max="4" width="9.33203125" customWidth="1"/>
    <col min="5" max="5" width="7" customWidth="1"/>
    <col min="6" max="6" width="38.33203125" customWidth="1"/>
    <col min="7" max="7" width="16.5" customWidth="1"/>
    <col min="8" max="11" width="9.5" customWidth="1"/>
    <col min="12" max="12" width="28.83203125" customWidth="1"/>
    <col min="13" max="13" width="27.6640625" customWidth="1"/>
    <col min="14" max="17" width="13.33203125" customWidth="1"/>
    <col min="18" max="19" width="13.1640625" customWidth="1"/>
    <col min="20" max="20" width="13.5" customWidth="1"/>
    <col min="21" max="21" width="15.33203125" customWidth="1"/>
    <col min="22" max="22" width="11.83203125" customWidth="1"/>
    <col min="23" max="24" width="9.6640625" customWidth="1"/>
    <col min="25" max="25" width="11.33203125" customWidth="1"/>
    <col min="26" max="26" width="35.83203125" customWidth="1"/>
    <col min="27" max="29" width="18.5" customWidth="1"/>
    <col min="30" max="30" width="28.83203125" customWidth="1"/>
    <col min="31" max="31" width="18.5" customWidth="1"/>
    <col min="32" max="34" width="24.33203125" customWidth="1"/>
    <col min="35" max="37" width="10.6640625" customWidth="1"/>
    <col min="38" max="41" width="24.6640625" customWidth="1"/>
    <col min="42" max="43" width="23.6640625" customWidth="1"/>
    <col min="44" max="45" width="22.5" customWidth="1"/>
    <col min="46" max="49" width="18" customWidth="1"/>
    <col min="50" max="50" width="17.5" customWidth="1"/>
    <col min="51" max="51" width="27.83203125" customWidth="1"/>
    <col min="52" max="53" width="32.83203125" customWidth="1"/>
    <col min="54" max="55" width="13.83203125" customWidth="1"/>
    <col min="56" max="56" width="16.83203125" customWidth="1"/>
    <col min="57" max="58" width="18.83203125" customWidth="1"/>
    <col min="59" max="59" width="11.6640625" customWidth="1"/>
    <col min="60" max="60" width="17.5" customWidth="1"/>
    <col min="61" max="61" width="24.33203125" bestFit="1" customWidth="1"/>
    <col min="62" max="62" width="17.5" customWidth="1"/>
    <col min="63" max="63" width="24.33203125" bestFit="1" customWidth="1"/>
    <col min="64" max="64" width="17.5" customWidth="1"/>
    <col min="65" max="65" width="24.33203125" bestFit="1" customWidth="1"/>
    <col min="66" max="66" width="17.5" customWidth="1"/>
    <col min="67" max="67" width="16.83203125" bestFit="1" customWidth="1"/>
    <col min="68" max="68" width="17.5" customWidth="1"/>
    <col min="69" max="69" width="16.83203125" bestFit="1" customWidth="1"/>
    <col min="70" max="70" width="17.5" customWidth="1"/>
    <col min="71" max="71" width="16.83203125" bestFit="1" customWidth="1"/>
    <col min="72" max="72" width="17.5" customWidth="1"/>
    <col min="73" max="73" width="24.6640625" bestFit="1" customWidth="1"/>
    <col min="74" max="74" width="17.5" customWidth="1"/>
    <col min="75" max="75" width="24.6640625" bestFit="1" customWidth="1"/>
    <col min="76" max="76" width="17.5" customWidth="1"/>
    <col min="77" max="77" width="24.6640625" bestFit="1" customWidth="1"/>
    <col min="78" max="78" width="17.5" customWidth="1"/>
    <col min="79" max="79" width="24.6640625" bestFit="1" customWidth="1"/>
    <col min="80" max="80" width="17.5" customWidth="1"/>
    <col min="81" max="81" width="23.6640625" bestFit="1" customWidth="1"/>
    <col min="82" max="82" width="17.5" customWidth="1"/>
    <col min="83" max="83" width="23.6640625" bestFit="1" customWidth="1"/>
    <col min="84" max="84" width="17.5" customWidth="1"/>
    <col min="85" max="85" width="22.5" bestFit="1" customWidth="1"/>
    <col min="86" max="86" width="17.5" customWidth="1"/>
    <col min="87" max="87" width="22.5" bestFit="1" customWidth="1"/>
    <col min="88" max="88" width="17.5" customWidth="1"/>
    <col min="89" max="89" width="18" bestFit="1" customWidth="1"/>
    <col min="90" max="90" width="17.5" customWidth="1"/>
    <col min="91" max="91" width="18" bestFit="1" customWidth="1"/>
    <col min="92" max="92" width="17.5" customWidth="1"/>
    <col min="93" max="93" width="18" bestFit="1" customWidth="1"/>
    <col min="94" max="94" width="17.5" customWidth="1"/>
    <col min="95" max="95" width="18" bestFit="1" customWidth="1"/>
    <col min="96" max="96" width="17.5" customWidth="1"/>
    <col min="97" max="97" width="17.5" bestFit="1" customWidth="1"/>
    <col min="98" max="98" width="17.5" customWidth="1"/>
    <col min="99" max="99" width="27.83203125" bestFit="1" customWidth="1"/>
    <col min="100" max="100" width="17.5" customWidth="1"/>
    <col min="101" max="101" width="32.83203125" bestFit="1" customWidth="1"/>
    <col min="102" max="102" width="17.5" customWidth="1"/>
    <col min="103" max="103" width="32.83203125" bestFit="1" customWidth="1"/>
    <col min="104" max="104" width="17.5" customWidth="1"/>
    <col min="105" max="105" width="16.83203125" bestFit="1" customWidth="1"/>
    <col min="106" max="106" width="17.5" customWidth="1"/>
    <col min="107" max="107" width="16.83203125" bestFit="1" customWidth="1"/>
    <col min="108" max="108" width="17.5" customWidth="1"/>
    <col min="109" max="109" width="16.83203125" bestFit="1" customWidth="1"/>
    <col min="110" max="110" width="17.5" customWidth="1"/>
    <col min="111" max="111" width="18.83203125" bestFit="1" customWidth="1"/>
    <col min="112" max="112" width="17.5" customWidth="1"/>
    <col min="113" max="113" width="18.83203125" bestFit="1" customWidth="1"/>
    <col min="114" max="114" width="17.5" customWidth="1"/>
    <col min="115" max="115" width="22.33203125" bestFit="1" customWidth="1"/>
    <col min="116" max="116" width="22.83203125" customWidth="1"/>
  </cols>
  <sheetData>
    <row r="3" spans="2:10">
      <c r="B3" s="13" t="s">
        <v>263</v>
      </c>
      <c r="C3" t="s">
        <v>264</v>
      </c>
      <c r="D3" t="s">
        <v>265</v>
      </c>
      <c r="F3" s="21" t="s">
        <v>266</v>
      </c>
      <c r="G3" s="21" t="s">
        <v>272</v>
      </c>
      <c r="J3" s="22" t="s">
        <v>274</v>
      </c>
    </row>
    <row r="4" spans="2:10">
      <c r="B4" s="1" t="s">
        <v>81</v>
      </c>
      <c r="C4" s="14"/>
      <c r="D4" s="14"/>
      <c r="F4" s="16" t="str">
        <f>B4</f>
        <v>Allens A</v>
      </c>
      <c r="G4" s="16">
        <f>GETPIVOTDATA("Red Run",$B$3,"Name","Molly Snaith","Race Team","Allens A")+GETPIVOTDATA("Blue Run",$B$3,"Name","Molly Snaith","Race Team","Allens A")+GETPIVOTDATA("Blue Run",$B$3,"Name","Jacques McElhone","Race Team","Allens A")+GETPIVOTDATA("Blue Run",$B$3,"Name","Victoria Johns","Race Team","Allens A")+GETPIVOTDATA("Red Run",$B$3,"Name","Jacques McElhone","Race Team","Allens A")+GETPIVOTDATA("Red Run",$B$3,"Name","Victoria Johns","Race Team","Allens A")</f>
        <v>205.14999999999998</v>
      </c>
      <c r="J4" s="22" t="s">
        <v>273</v>
      </c>
    </row>
    <row r="5" spans="2:10">
      <c r="B5" s="15" t="s">
        <v>83</v>
      </c>
      <c r="C5" s="14">
        <v>0</v>
      </c>
      <c r="D5" s="14">
        <v>0</v>
      </c>
    </row>
    <row r="6" spans="2:10">
      <c r="B6" s="15" t="s">
        <v>178</v>
      </c>
      <c r="C6" s="14">
        <v>36.11</v>
      </c>
      <c r="D6" s="14">
        <v>35.86</v>
      </c>
    </row>
    <row r="7" spans="2:10">
      <c r="B7" s="15" t="s">
        <v>86</v>
      </c>
      <c r="C7" s="14">
        <v>28.3</v>
      </c>
      <c r="D7" s="14">
        <v>29.45</v>
      </c>
    </row>
    <row r="8" spans="2:10">
      <c r="B8" s="15" t="s">
        <v>80</v>
      </c>
      <c r="C8" s="14">
        <v>38.57</v>
      </c>
      <c r="D8" s="14">
        <v>36.86</v>
      </c>
    </row>
    <row r="9" spans="2:10">
      <c r="B9" s="1" t="s">
        <v>89</v>
      </c>
      <c r="C9" s="14"/>
      <c r="D9" s="14"/>
      <c r="F9" s="16" t="str">
        <f>B9</f>
        <v>Allens B</v>
      </c>
      <c r="G9" s="17" t="s">
        <v>261</v>
      </c>
    </row>
    <row r="10" spans="2:10">
      <c r="B10" s="15" t="s">
        <v>181</v>
      </c>
      <c r="C10" s="14">
        <v>0</v>
      </c>
      <c r="D10" s="14">
        <v>0</v>
      </c>
    </row>
    <row r="11" spans="2:10">
      <c r="B11" s="15" t="s">
        <v>88</v>
      </c>
      <c r="C11" s="14">
        <v>0</v>
      </c>
      <c r="D11" s="14">
        <v>0</v>
      </c>
    </row>
    <row r="12" spans="2:10">
      <c r="B12" s="1" t="s">
        <v>184</v>
      </c>
      <c r="C12" s="14"/>
      <c r="D12" s="14"/>
      <c r="F12" s="16" t="str">
        <f>B12</f>
        <v>AMP A</v>
      </c>
      <c r="G12" s="17" t="s">
        <v>261</v>
      </c>
    </row>
    <row r="13" spans="2:10">
      <c r="B13" s="15" t="s">
        <v>183</v>
      </c>
      <c r="C13" s="14">
        <v>0</v>
      </c>
      <c r="D13" s="14">
        <v>70.400000000000006</v>
      </c>
      <c r="G13" s="16"/>
    </row>
    <row r="14" spans="2:10">
      <c r="B14" s="1" t="s">
        <v>22</v>
      </c>
      <c r="C14" s="14"/>
      <c r="D14" s="14"/>
      <c r="F14" s="16" t="str">
        <f>B14</f>
        <v>Army Lawyers A</v>
      </c>
      <c r="G14" s="16">
        <f>GETPIVOTDATA("Red Run",$B$3,"Name","Jason Li","Race Team","Army Lawyers A")+GETPIVOTDATA("Blue Run",$B$3,"Name","Jason Li","Race Team","Army Lawyers A")+GETPIVOTDATA("Red Run",$B$3,"Name","Tenille Marsh","Race Team","Army Lawyers A")+GETPIVOTDATA("Red Run",$B$3,"Name","John Bridley","Race Team","Army Lawyers A")+GETPIVOTDATA("Blue Run",$B$3,"Name","John Bridley","Race Team","Army Lawyers A")+GETPIVOTDATA("Blue Run",$B$3,"Name","Tenille Marsh","Race Team","Army Lawyers A")</f>
        <v>152.93</v>
      </c>
    </row>
    <row r="15" spans="2:10">
      <c r="B15" s="15" t="s">
        <v>21</v>
      </c>
      <c r="C15" s="14">
        <v>24.75</v>
      </c>
      <c r="D15" s="14">
        <v>24.92</v>
      </c>
    </row>
    <row r="16" spans="2:10">
      <c r="B16" s="15" t="s">
        <v>24</v>
      </c>
      <c r="C16" s="14">
        <v>25.18</v>
      </c>
      <c r="D16" s="14">
        <v>26.58</v>
      </c>
    </row>
    <row r="17" spans="2:7">
      <c r="B17" s="15" t="s">
        <v>26</v>
      </c>
      <c r="C17" s="14">
        <v>28.47</v>
      </c>
      <c r="D17" s="14">
        <v>29.64</v>
      </c>
    </row>
    <row r="18" spans="2:7">
      <c r="B18" s="15" t="s">
        <v>28</v>
      </c>
      <c r="C18" s="14">
        <v>24.64</v>
      </c>
      <c r="D18" s="14">
        <v>26.86</v>
      </c>
    </row>
    <row r="19" spans="2:7">
      <c r="B19" s="1" t="s">
        <v>202</v>
      </c>
      <c r="C19" s="14"/>
      <c r="D19" s="14"/>
      <c r="F19" s="16" t="str">
        <f>B19</f>
        <v>Army Lawyers B</v>
      </c>
      <c r="G19" s="16">
        <f>SUM(C20:D22)</f>
        <v>271.44</v>
      </c>
    </row>
    <row r="20" spans="2:7">
      <c r="B20" s="15" t="s">
        <v>201</v>
      </c>
      <c r="C20" s="14">
        <v>42.04</v>
      </c>
      <c r="D20" s="14">
        <v>41.46</v>
      </c>
    </row>
    <row r="21" spans="2:7">
      <c r="B21" s="15" t="s">
        <v>206</v>
      </c>
      <c r="C21" s="14">
        <v>26.62</v>
      </c>
      <c r="D21" s="14">
        <v>27.56</v>
      </c>
    </row>
    <row r="22" spans="2:7">
      <c r="B22" s="15" t="s">
        <v>204</v>
      </c>
      <c r="C22" s="14">
        <v>87.51</v>
      </c>
      <c r="D22" s="14">
        <v>46.25</v>
      </c>
    </row>
    <row r="23" spans="2:7">
      <c r="B23" s="1" t="s">
        <v>79</v>
      </c>
      <c r="C23" s="14"/>
      <c r="D23" s="14"/>
      <c r="F23" s="16" t="str">
        <f>B23</f>
        <v>Ashurst A</v>
      </c>
      <c r="G23" s="16">
        <f>GETPIVOTDATA("Red Run",$B$3,"Name","Rob Anderson","Race Team","Ashurst A")+GETPIVOTDATA("Blue Run",$B$3,"Name","Rob Anderson","Race Team","Ashurst A")+GETPIVOTDATA("Blue Run",$B$3,"Name","David Watson","Race Team","Ashurst A")+GETPIVOTDATA("Blue Run",$B$3,"Name","Georgia Quick","Race Team","Ashurst A")+GETPIVOTDATA("Red Run",$B$3,"Name","David Watson","Race Team","Ashurst A")+GETPIVOTDATA("Red Run",$B$3,"Name","Georgia Quick","Race Team","Ashurst A")</f>
        <v>133.19</v>
      </c>
    </row>
    <row r="24" spans="2:7">
      <c r="B24" s="15" t="s">
        <v>82</v>
      </c>
      <c r="C24" s="14">
        <v>23.77</v>
      </c>
      <c r="D24" s="14">
        <v>21.88</v>
      </c>
    </row>
    <row r="25" spans="2:7">
      <c r="B25" s="15" t="s">
        <v>78</v>
      </c>
      <c r="C25" s="14">
        <v>22.57</v>
      </c>
      <c r="D25" s="14">
        <v>21.36</v>
      </c>
    </row>
    <row r="26" spans="2:7">
      <c r="B26" s="15" t="s">
        <v>87</v>
      </c>
      <c r="C26" s="14">
        <v>25.63</v>
      </c>
      <c r="D26" s="14">
        <v>24.35</v>
      </c>
    </row>
    <row r="27" spans="2:7">
      <c r="B27" s="15" t="s">
        <v>118</v>
      </c>
      <c r="C27" s="14">
        <v>21.96</v>
      </c>
      <c r="D27" s="14">
        <v>21.65</v>
      </c>
    </row>
    <row r="28" spans="2:7">
      <c r="B28" s="1" t="s">
        <v>85</v>
      </c>
      <c r="C28" s="14"/>
      <c r="D28" s="14"/>
      <c r="F28" s="16" t="str">
        <f>B28</f>
        <v>Ashurst B</v>
      </c>
      <c r="G28" s="16">
        <f>GETPIVOTDATA("Blue Run",$B$3,"Name","Patrick Clark","Race Team","Ashurst B")+GETPIVOTDATA("Red Run",$B$3,"Name","John McKellar","Race Team","Ashurst B")+GETPIVOTDATA("Red Run",$B$3,"Name","Jakeob Brown ","Race Team","Ashurst B")+GETPIVOTDATA("Red Run",$B$3,"Name","Patrick Clark","Race Team","Ashurst B")+GETPIVOTDATA("Blue Run",$B$3,"Name","Jakeob Brown ","Race Team","Ashurst B")+GETPIVOTDATA("Blue Run",$B$3,"Name","Amy Linton ","Race Team","Ashurst B")</f>
        <v>181.53</v>
      </c>
    </row>
    <row r="29" spans="2:7">
      <c r="B29" s="15" t="s">
        <v>116</v>
      </c>
      <c r="C29" s="14">
        <v>0</v>
      </c>
      <c r="D29" s="14">
        <v>33.35</v>
      </c>
    </row>
    <row r="30" spans="2:7">
      <c r="B30" s="15" t="s">
        <v>112</v>
      </c>
      <c r="C30" s="14">
        <v>29.78</v>
      </c>
      <c r="D30" s="14">
        <v>31.61</v>
      </c>
    </row>
    <row r="31" spans="2:7">
      <c r="B31" s="15" t="s">
        <v>114</v>
      </c>
      <c r="C31" s="14">
        <v>28.92</v>
      </c>
      <c r="D31" s="14">
        <v>104.12</v>
      </c>
    </row>
    <row r="32" spans="2:7">
      <c r="B32" s="15" t="s">
        <v>84</v>
      </c>
      <c r="C32" s="14">
        <v>30.29</v>
      </c>
      <c r="D32" s="14">
        <v>27.58</v>
      </c>
    </row>
    <row r="33" spans="2:7">
      <c r="B33" s="1" t="s">
        <v>120</v>
      </c>
      <c r="C33" s="14"/>
      <c r="D33" s="14"/>
      <c r="F33" s="16" t="str">
        <f>B33</f>
        <v>Ashurst C</v>
      </c>
      <c r="G33" s="17" t="s">
        <v>261</v>
      </c>
    </row>
    <row r="34" spans="2:7">
      <c r="B34" s="15" t="s">
        <v>123</v>
      </c>
      <c r="C34" s="14">
        <v>136</v>
      </c>
      <c r="D34" s="14">
        <v>140.51</v>
      </c>
    </row>
    <row r="35" spans="2:7">
      <c r="B35" s="15" t="s">
        <v>119</v>
      </c>
      <c r="C35" s="14">
        <v>56.45</v>
      </c>
      <c r="D35" s="14">
        <v>38.71</v>
      </c>
    </row>
    <row r="36" spans="2:7">
      <c r="B36" s="15" t="s">
        <v>125</v>
      </c>
      <c r="C36" s="14">
        <v>0</v>
      </c>
      <c r="D36" s="14">
        <v>0</v>
      </c>
    </row>
    <row r="37" spans="2:7">
      <c r="B37" s="15" t="s">
        <v>127</v>
      </c>
      <c r="C37" s="14">
        <v>0</v>
      </c>
      <c r="D37" s="14">
        <v>0</v>
      </c>
    </row>
    <row r="38" spans="2:7">
      <c r="B38" s="1" t="s">
        <v>129</v>
      </c>
      <c r="C38" s="14"/>
      <c r="D38" s="14"/>
      <c r="F38" s="16" t="str">
        <f>B38</f>
        <v>Ashurst D</v>
      </c>
      <c r="G38" s="17" t="s">
        <v>261</v>
      </c>
    </row>
    <row r="39" spans="2:7">
      <c r="B39" s="15" t="s">
        <v>132</v>
      </c>
      <c r="C39" s="14">
        <v>0</v>
      </c>
      <c r="D39" s="14">
        <v>0</v>
      </c>
    </row>
    <row r="40" spans="2:7">
      <c r="B40" s="15" t="s">
        <v>128</v>
      </c>
      <c r="C40" s="14">
        <v>0</v>
      </c>
      <c r="D40" s="14">
        <v>0</v>
      </c>
    </row>
    <row r="41" spans="2:7">
      <c r="B41" s="1" t="s">
        <v>50</v>
      </c>
      <c r="C41" s="14"/>
      <c r="D41" s="14"/>
      <c r="F41" s="16" t="str">
        <f>B41</f>
        <v>Bradley Allen Love Lawyers A</v>
      </c>
      <c r="G41" s="17" t="s">
        <v>261</v>
      </c>
    </row>
    <row r="42" spans="2:7">
      <c r="B42" s="15" t="s">
        <v>49</v>
      </c>
      <c r="C42" s="14">
        <v>25.45</v>
      </c>
      <c r="D42" s="14">
        <v>0</v>
      </c>
    </row>
    <row r="43" spans="2:7">
      <c r="B43" s="15" t="s">
        <v>52</v>
      </c>
      <c r="C43" s="14">
        <v>23</v>
      </c>
      <c r="D43" s="14">
        <v>0</v>
      </c>
    </row>
    <row r="44" spans="2:7">
      <c r="B44" s="1" t="s">
        <v>32</v>
      </c>
      <c r="C44" s="14"/>
      <c r="D44" s="14"/>
      <c r="F44" s="16" t="str">
        <f>B44</f>
        <v>Chambers Russell Lawyers A</v>
      </c>
      <c r="G44" s="17" t="s">
        <v>261</v>
      </c>
    </row>
    <row r="45" spans="2:7">
      <c r="B45" s="15" t="s">
        <v>36</v>
      </c>
      <c r="C45" s="14">
        <v>0</v>
      </c>
      <c r="D45" s="14">
        <v>0</v>
      </c>
    </row>
    <row r="46" spans="2:7">
      <c r="B46" s="15" t="s">
        <v>31</v>
      </c>
      <c r="C46" s="14">
        <v>0</v>
      </c>
      <c r="D46" s="14">
        <v>0</v>
      </c>
    </row>
    <row r="47" spans="2:7">
      <c r="B47" s="15" t="s">
        <v>34</v>
      </c>
      <c r="C47" s="14">
        <v>0</v>
      </c>
      <c r="D47" s="14">
        <v>0</v>
      </c>
    </row>
    <row r="48" spans="2:7">
      <c r="B48" s="1" t="s">
        <v>59</v>
      </c>
      <c r="C48" s="14"/>
      <c r="D48" s="14"/>
      <c r="F48" s="16" t="str">
        <f>B48</f>
        <v>Clayton Utz A</v>
      </c>
      <c r="G48" s="16">
        <f>GETPIVOTDATA("Blue Run",$B$3,"Name","Knuckey, Josh","Race Team","Clayton Utz A")+GETPIVOTDATA("Red Run",$B$3,"Name","Knuckey, Josh","Race Team","Clayton Utz A")+GETPIVOTDATA("Blue Run",$B$3,"Name","Bannon, Frank","Race Team","Clayton Utz A")+GETPIVOTDATA("Blue Run",$B$3,"Name","Fielder, Hayden","Race Team","Clayton Utz A")+GETPIVOTDATA("Red Run",$B$3,"Name","Bannon, Frank","Race Team","Clayton Utz A")+GETPIVOTDATA("Red Run",$B$3,"Name","Fielder, Hayden","Race Team","Clayton Utz A")</f>
        <v>126.57</v>
      </c>
    </row>
    <row r="49" spans="2:7">
      <c r="B49" s="15" t="s">
        <v>58</v>
      </c>
      <c r="C49" s="14">
        <v>22.15</v>
      </c>
      <c r="D49" s="14">
        <v>21.71</v>
      </c>
    </row>
    <row r="50" spans="2:7">
      <c r="B50" s="15" t="s">
        <v>62</v>
      </c>
      <c r="C50" s="14">
        <v>22.97</v>
      </c>
      <c r="D50" s="14">
        <v>21.51</v>
      </c>
    </row>
    <row r="51" spans="2:7">
      <c r="B51" s="15" t="s">
        <v>66</v>
      </c>
      <c r="C51" s="14">
        <v>19.41</v>
      </c>
      <c r="D51" s="14">
        <v>18.82</v>
      </c>
    </row>
    <row r="52" spans="2:7">
      <c r="B52" s="15" t="s">
        <v>64</v>
      </c>
      <c r="C52" s="14">
        <v>24.11</v>
      </c>
      <c r="D52" s="14">
        <v>23.5</v>
      </c>
    </row>
    <row r="53" spans="2:7">
      <c r="B53" s="1" t="s">
        <v>211</v>
      </c>
      <c r="C53" s="14"/>
      <c r="D53" s="14"/>
      <c r="F53" s="16" t="str">
        <f>B53</f>
        <v>Clayton Utz B</v>
      </c>
      <c r="G53" s="16">
        <f>GETPIVOTDATA("Blue Run",$B$3,"Name","Battersby, Matthew","Race Team","Clayton Utz B")+GETPIVOTDATA("Blue Run",$B$3,"Name","Brolsma, Hugh","Race Team","Clayton Utz B")+GETPIVOTDATA("Blue Run",$B$3,"Name","Hayford, Owen","Race Team","Clayton Utz B")+GETPIVOTDATA("Red Run",$B$3,"Name","Hayford, Owen","Race Team","Clayton Utz B")+GETPIVOTDATA("Red Run",$B$3,"Name","Brolsma, Hugh","Race Team","Clayton Utz B")+GETPIVOTDATA("Red Run",$B$3,"Name","Battersby, Matthew","Race Team","Clayton Utz B")</f>
        <v>137.04</v>
      </c>
    </row>
    <row r="54" spans="2:7">
      <c r="B54" s="15" t="s">
        <v>210</v>
      </c>
      <c r="C54" s="14">
        <v>23.27</v>
      </c>
      <c r="D54" s="14">
        <v>22.36</v>
      </c>
    </row>
    <row r="55" spans="2:7">
      <c r="B55" s="15" t="s">
        <v>218</v>
      </c>
      <c r="C55" s="14">
        <v>22.9</v>
      </c>
      <c r="D55" s="14">
        <v>22.69</v>
      </c>
    </row>
    <row r="56" spans="2:7">
      <c r="B56" s="15" t="s">
        <v>216</v>
      </c>
      <c r="C56" s="14">
        <v>22.94</v>
      </c>
      <c r="D56" s="14">
        <v>22.88</v>
      </c>
    </row>
    <row r="57" spans="2:7">
      <c r="B57" s="15" t="s">
        <v>214</v>
      </c>
      <c r="C57" s="14">
        <v>24.76</v>
      </c>
      <c r="D57" s="14">
        <v>29.45</v>
      </c>
    </row>
    <row r="58" spans="2:7">
      <c r="B58" s="1" t="s">
        <v>190</v>
      </c>
      <c r="C58" s="14"/>
      <c r="D58" s="14"/>
      <c r="F58" s="16" t="str">
        <f>B58</f>
        <v>Clayton Utz C</v>
      </c>
      <c r="G58" s="16">
        <f>GETPIVOTDATA("Blue Run",$B$3,"Name","Higgins, Edwina","Race Team","Clayton Utz C")+GETPIVOTDATA("Red Run",$B$3,"Name","Higgins, Edwina","Race Team","Clayton Utz C")+GETPIVOTDATA("Red Run",$B$3,"Name","David, Nick","Race Team","Clayton Utz C")+GETPIVOTDATA("Blue Run",$B$3,"Name","David, Nick","Race Team","Clayton Utz C")+GETPIVOTDATA("Blue Run",$B$3,"Name","Cook, Larissa","Race Team","Clayton Utz C")+GETPIVOTDATA("Red Run",$B$3,"Name","Cook, Larissa","Race Team","Clayton Utz C")</f>
        <v>167.26</v>
      </c>
    </row>
    <row r="59" spans="2:7">
      <c r="B59" s="15" t="s">
        <v>197</v>
      </c>
      <c r="C59" s="14">
        <v>31.2</v>
      </c>
      <c r="D59" s="14">
        <v>33.06</v>
      </c>
    </row>
    <row r="60" spans="2:7">
      <c r="B60" s="15" t="s">
        <v>189</v>
      </c>
      <c r="C60" s="14">
        <v>25.74</v>
      </c>
      <c r="D60" s="14">
        <v>26.64</v>
      </c>
    </row>
    <row r="61" spans="2:7">
      <c r="B61" s="15" t="s">
        <v>195</v>
      </c>
      <c r="C61" s="14">
        <v>42.26</v>
      </c>
      <c r="D61" s="14">
        <v>0</v>
      </c>
    </row>
    <row r="62" spans="2:7">
      <c r="B62" s="15" t="s">
        <v>193</v>
      </c>
      <c r="C62" s="14">
        <v>25.77</v>
      </c>
      <c r="D62" s="14">
        <v>24.85</v>
      </c>
    </row>
    <row r="63" spans="2:7">
      <c r="B63" s="1" t="s">
        <v>200</v>
      </c>
      <c r="C63" s="14"/>
      <c r="D63" s="14"/>
      <c r="F63" s="16" t="str">
        <f>B63</f>
        <v>Clayton Utz D</v>
      </c>
      <c r="G63" s="16">
        <f>GETPIVOTDATA("Red Run",$B$3,"Name","Wilson, Brian","Race Team","Clayton Utz D")+GETPIVOTDATA("Blue Run",$B$3,"Name","Wilson, Brian","Race Team","Clayton Utz D")+GETPIVOTDATA("Red Run",$B$3,"Name","Rees, Alex","Race Team","Clayton Utz D")+GETPIVOTDATA("Blue Run",$B$3,"Name","Rees, Alex","Race Team","Clayton Utz D")+GETPIVOTDATA("Red Run",$B$3,"Name","Mills, Richard","Race Team","Clayton Utz D")+GETPIVOTDATA("Blue Run",$B$3,"Name","Mills, Richard","Race Team","Clayton Utz D")</f>
        <v>174.86</v>
      </c>
    </row>
    <row r="64" spans="2:7">
      <c r="B64" s="15" t="s">
        <v>207</v>
      </c>
      <c r="C64" s="14">
        <v>29.4</v>
      </c>
      <c r="D64" s="14">
        <v>30.1</v>
      </c>
    </row>
    <row r="65" spans="2:7">
      <c r="B65" s="15" t="s">
        <v>203</v>
      </c>
      <c r="C65" s="14">
        <v>28.43</v>
      </c>
      <c r="D65" s="14">
        <v>28.37</v>
      </c>
    </row>
    <row r="66" spans="2:7">
      <c r="B66" s="15" t="s">
        <v>205</v>
      </c>
      <c r="C66" s="14">
        <v>30.59</v>
      </c>
      <c r="D66" s="14">
        <v>30.7</v>
      </c>
    </row>
    <row r="67" spans="2:7">
      <c r="B67" s="15" t="s">
        <v>199</v>
      </c>
      <c r="C67" s="14">
        <v>29.13</v>
      </c>
      <c r="D67" s="14">
        <v>29.43</v>
      </c>
    </row>
    <row r="68" spans="2:7">
      <c r="B68" s="1" t="s">
        <v>93</v>
      </c>
      <c r="C68" s="14"/>
      <c r="D68" s="14"/>
      <c r="F68" s="16" t="str">
        <f>B68</f>
        <v>Clayton Utz E</v>
      </c>
      <c r="G68" s="16">
        <f>GETPIVOTDATA("Blue Run",$B$3,"Name","Monfared, Yasmin","Race Team","Clayton Utz E")+GETPIVOTDATA("Blue Run",$B$3,"Name","Walden, Sophie","Race Team","Clayton Utz E")+GETPIVOTDATA("Red Run",$B$3,"Name","Monfared, Yasmin","Race Team","Clayton Utz E")+GETPIVOTDATA("Red Run",$B$3,"Name","Karantonis, John","Race Team","Clayton Utz E")+GETPIVOTDATA("Blue Run",$B$3,"Name","Karantonis, John","Race Team","Clayton Utz E")+GETPIVOTDATA("Blue Run",$B$3,"Name","Karantonis, John","Race Team","Clayton Utz E")</f>
        <v>194.41000000000003</v>
      </c>
    </row>
    <row r="69" spans="2:7">
      <c r="B69" s="15" t="s">
        <v>92</v>
      </c>
      <c r="C69" s="14">
        <v>35.65</v>
      </c>
      <c r="D69" s="14">
        <v>39.270000000000003</v>
      </c>
    </row>
    <row r="70" spans="2:7">
      <c r="B70" s="15" t="s">
        <v>97</v>
      </c>
      <c r="C70" s="14">
        <v>24.83</v>
      </c>
      <c r="D70" s="14">
        <v>24.53</v>
      </c>
    </row>
    <row r="71" spans="2:7">
      <c r="B71" s="15" t="s">
        <v>95</v>
      </c>
      <c r="C71" s="14">
        <v>0</v>
      </c>
      <c r="D71" s="14">
        <v>30.86</v>
      </c>
    </row>
    <row r="72" spans="2:7">
      <c r="B72" s="1" t="s">
        <v>180</v>
      </c>
      <c r="C72" s="14"/>
      <c r="D72" s="14"/>
      <c r="F72" s="16" t="str">
        <f>B72</f>
        <v>Clayton Utz F</v>
      </c>
      <c r="G72" s="16">
        <f>GETPIVOTDATA("Red Run",$B$3,"Name","Bryant, Max","Race Team","Clayton Utz F")+GETPIVOTDATA("Blue Run",$B$3,"Name","Bryant, Max","Race Team","Clayton Utz F")+GETPIVOTDATA("Blue Run",$B$3,"Name","Donald, Jonathan","Race Team","Clayton Utz F")+GETPIVOTDATA("Red Run",$B$3,"Name","Donald, Jonathan","Race Team","Clayton Utz F")+GETPIVOTDATA("Red Run",$B$3,"Name","Lim, Daniel","Race Team","Clayton Utz F")+GETPIVOTDATA("Red Run",$B$3,"Name","Lim, Daniel","Race Team","Clayton Utz F")</f>
        <v>258.66999999999996</v>
      </c>
    </row>
    <row r="73" spans="2:7">
      <c r="B73" s="15" t="s">
        <v>179</v>
      </c>
      <c r="C73" s="14">
        <v>37.72</v>
      </c>
      <c r="D73" s="14">
        <v>32.57</v>
      </c>
    </row>
    <row r="74" spans="2:7">
      <c r="B74" s="15" t="s">
        <v>185</v>
      </c>
      <c r="C74" s="14">
        <v>35.94</v>
      </c>
      <c r="D74" s="14">
        <v>32.06</v>
      </c>
    </row>
    <row r="75" spans="2:7">
      <c r="B75" s="15" t="s">
        <v>182</v>
      </c>
      <c r="C75" s="14">
        <v>60.19</v>
      </c>
      <c r="D75" s="14">
        <v>0</v>
      </c>
    </row>
    <row r="76" spans="2:7">
      <c r="B76" s="1" t="s">
        <v>142</v>
      </c>
      <c r="C76" s="14"/>
      <c r="D76" s="14"/>
      <c r="F76" s="16" t="str">
        <f>B76</f>
        <v>Clayton Utz G</v>
      </c>
      <c r="G76" s="17" t="s">
        <v>261</v>
      </c>
    </row>
    <row r="77" spans="2:7">
      <c r="B77" s="15" t="s">
        <v>148</v>
      </c>
      <c r="C77" s="14">
        <v>0</v>
      </c>
      <c r="D77" s="14">
        <v>0</v>
      </c>
    </row>
    <row r="78" spans="2:7">
      <c r="B78" s="15" t="s">
        <v>144</v>
      </c>
      <c r="C78" s="14">
        <v>36.340000000000003</v>
      </c>
      <c r="D78" s="14">
        <v>33.520000000000003</v>
      </c>
    </row>
    <row r="79" spans="2:7">
      <c r="B79" s="15" t="s">
        <v>141</v>
      </c>
      <c r="C79" s="14">
        <v>34.11</v>
      </c>
      <c r="D79" s="14">
        <v>33.909999999999997</v>
      </c>
    </row>
    <row r="80" spans="2:7">
      <c r="B80" s="15" t="s">
        <v>146</v>
      </c>
      <c r="C80" s="14">
        <v>0</v>
      </c>
      <c r="D80" s="14">
        <v>0</v>
      </c>
    </row>
    <row r="81" spans="2:7">
      <c r="B81" s="1" t="s">
        <v>30</v>
      </c>
      <c r="C81" s="14"/>
      <c r="D81" s="14"/>
      <c r="F81" s="16" t="str">
        <f>B81</f>
        <v>Crouchwoods A</v>
      </c>
      <c r="G81" s="16">
        <f>GETPIVOTDATA("Blue Run",$B$3,"Name","Nicholas Crouch","Race Team","Crouchwoods A")+GETPIVOTDATA("Red Run",$B$3,"Name","Nicholas Crouch","Race Team","Crouchwoods A")+GETPIVOTDATA("Blue Run",$B$3,"Name","Sam Pearlman","Race Team","Crouchwoods A")+GETPIVOTDATA("Red Run",$B$3,"Name","Sam Pearlman","Race Team","Crouchwoods A")+GETPIVOTDATA("Blue Run",$B$3,"Name","Helen Woods","Race Team","Crouchwoods A")+GETPIVOTDATA("Blue Run",$B$3,"Name","Shabnam Amirbeaggi ","Race Team","Crouchwoods A")</f>
        <v>184.96</v>
      </c>
    </row>
    <row r="82" spans="2:7">
      <c r="B82" s="15" t="s">
        <v>33</v>
      </c>
      <c r="C82" s="14">
        <v>47.02</v>
      </c>
      <c r="D82" s="14">
        <v>36.369999999999997</v>
      </c>
    </row>
    <row r="83" spans="2:7">
      <c r="B83" s="15" t="s">
        <v>35</v>
      </c>
      <c r="C83" s="14">
        <v>22.38</v>
      </c>
      <c r="D83" s="14">
        <v>21.36</v>
      </c>
    </row>
    <row r="84" spans="2:7">
      <c r="B84" s="15" t="s">
        <v>29</v>
      </c>
      <c r="C84" s="14">
        <v>34.49</v>
      </c>
      <c r="D84" s="14">
        <v>30.46</v>
      </c>
    </row>
    <row r="85" spans="2:7">
      <c r="B85" s="15" t="s">
        <v>37</v>
      </c>
      <c r="C85" s="14">
        <v>47.06</v>
      </c>
      <c r="D85" s="14">
        <v>39.9</v>
      </c>
    </row>
    <row r="86" spans="2:7">
      <c r="B86" s="1" t="s">
        <v>91</v>
      </c>
      <c r="C86" s="14"/>
      <c r="D86" s="14"/>
      <c r="F86" s="16" t="str">
        <f>B86</f>
        <v>Curwoods A</v>
      </c>
      <c r="G86" s="16">
        <f>GETPIVOTDATA("Red Run",$B$3,"Name","Scott Kennedy ","Race Team","Curwoods A")+GETPIVOTDATA("Blue Run",$B$3,"Name","Scott Kennedy ","Race Team","Curwoods A")+GETPIVOTDATA("Red Run",$B$3,"Name","Ian Jones","Race Team","Curwoods A")+GETPIVOTDATA("Blue Run",$B$3,"Name","Ian Jones","Race Team","Curwoods A")+GETPIVOTDATA("Blue Run",$B$3,"Name","Sally Morshead","Race Team","Curwoods A")+GETPIVOTDATA("Red Run",$B$3,"Name","Sally Morshead","Race Team","Curwoods A")</f>
        <v>165.03</v>
      </c>
    </row>
    <row r="87" spans="2:7">
      <c r="B87" s="15" t="s">
        <v>96</v>
      </c>
      <c r="C87" s="14">
        <v>27.48</v>
      </c>
      <c r="D87" s="14">
        <v>26.28</v>
      </c>
    </row>
    <row r="88" spans="2:7">
      <c r="B88" s="15" t="s">
        <v>94</v>
      </c>
      <c r="C88" s="14">
        <v>34.6</v>
      </c>
      <c r="D88" s="14">
        <v>32.979999999999997</v>
      </c>
    </row>
    <row r="89" spans="2:7">
      <c r="B89" s="15" t="s">
        <v>98</v>
      </c>
      <c r="C89" s="14">
        <v>21.55</v>
      </c>
      <c r="D89" s="14">
        <v>22.14</v>
      </c>
    </row>
    <row r="90" spans="2:7">
      <c r="B90" s="15" t="s">
        <v>90</v>
      </c>
      <c r="C90" s="14">
        <v>50.14</v>
      </c>
      <c r="D90" s="14">
        <v>47.23</v>
      </c>
    </row>
    <row r="91" spans="2:7">
      <c r="B91" s="1" t="s">
        <v>48</v>
      </c>
      <c r="C91" s="14"/>
      <c r="D91" s="14"/>
      <c r="F91" s="16" t="str">
        <f>B91</f>
        <v>Gadens A</v>
      </c>
      <c r="G91" s="16">
        <f>GETPIVOTDATA("Red Run",$B$3,"Name","Richard Bullock","Race Team","Gadens A")+GETPIVOTDATA("Blue Run",$B$3,"Name","Richard Bullock","Race Team","Gadens A")+GETPIVOTDATA("Blue Run",$B$3,"Name","Rachel Quigley","Race Team","Gadens A")+GETPIVOTDATA("Red Run",$B$3,"Name","Rachel Quigley","Race Team","Gadens A")+GETPIVOTDATA("Blue Run",$B$3,"Name","Emily Hunter","Race Team","Gadens A")+GETPIVOTDATA("Blue Run",$B$3,"Name","Rory O'Connor","Race Team","Gadens A")</f>
        <v>136.6</v>
      </c>
    </row>
    <row r="92" spans="2:7">
      <c r="B92" s="15" t="s">
        <v>56</v>
      </c>
      <c r="C92" s="14">
        <v>92.18</v>
      </c>
      <c r="D92" s="14">
        <v>23.92</v>
      </c>
    </row>
    <row r="93" spans="2:7">
      <c r="B93" s="15" t="s">
        <v>47</v>
      </c>
      <c r="C93" s="14">
        <v>23.82</v>
      </c>
      <c r="D93" s="14">
        <v>22.13</v>
      </c>
    </row>
    <row r="94" spans="2:7">
      <c r="B94" s="15" t="s">
        <v>51</v>
      </c>
      <c r="C94" s="14">
        <v>21.87</v>
      </c>
      <c r="D94" s="14">
        <v>21.05</v>
      </c>
    </row>
    <row r="95" spans="2:7">
      <c r="B95" s="15" t="s">
        <v>53</v>
      </c>
      <c r="C95" s="14">
        <v>26.55</v>
      </c>
      <c r="D95" s="14">
        <v>23.81</v>
      </c>
    </row>
    <row r="96" spans="2:7">
      <c r="B96" s="1" t="s">
        <v>150</v>
      </c>
      <c r="C96" s="14"/>
      <c r="D96" s="14"/>
      <c r="F96" s="16" t="str">
        <f>B96</f>
        <v>Gadens B</v>
      </c>
      <c r="G96" s="16">
        <f>GETPIVOTDATA("Blue Run",$B$3,"Name","William Chapman-Smith","Race Team","Gadens B")+GETPIVOTDATA("Red Run",$B$3,"Name","Lachlan Williams","Race Team","Gadens B")+GETPIVOTDATA("Blue Run",$B$3,"Name","Tara Voyce","Race Team","Gadens B")+GETPIVOTDATA("Red Run",$B$3,"Name","Brent Thompson","Race Team","Gadens B")+GETPIVOTDATA("Blue Run",$B$3,"Name","Brent Thompson","Race Team","Gadens B")+GETPIVOTDATA("Red Run",$B$3,"Name","Tara Voyce","Race Team","Gadens B")</f>
        <v>191.93</v>
      </c>
    </row>
    <row r="97" spans="2:7">
      <c r="B97" s="15" t="s">
        <v>157</v>
      </c>
      <c r="C97" s="14">
        <v>34.39</v>
      </c>
      <c r="D97" s="14">
        <v>33.770000000000003</v>
      </c>
    </row>
    <row r="98" spans="2:7">
      <c r="B98" s="15" t="s">
        <v>153</v>
      </c>
      <c r="C98" s="14">
        <v>30.53</v>
      </c>
      <c r="D98" s="14">
        <v>0</v>
      </c>
    </row>
    <row r="99" spans="2:7">
      <c r="B99" s="15" t="s">
        <v>155</v>
      </c>
      <c r="C99" s="14">
        <v>34.08</v>
      </c>
      <c r="D99" s="14">
        <v>31.75</v>
      </c>
    </row>
    <row r="100" spans="2:7">
      <c r="B100" s="15" t="s">
        <v>149</v>
      </c>
      <c r="C100" s="14">
        <v>0</v>
      </c>
      <c r="D100" s="14">
        <v>27.41</v>
      </c>
    </row>
    <row r="101" spans="2:7">
      <c r="B101" s="1" t="s">
        <v>187</v>
      </c>
      <c r="C101" s="14"/>
      <c r="D101" s="14"/>
      <c r="F101" s="16" t="str">
        <f>B101</f>
        <v>GP Legal A</v>
      </c>
      <c r="G101" s="17" t="s">
        <v>261</v>
      </c>
    </row>
    <row r="102" spans="2:7">
      <c r="B102" s="15" t="s">
        <v>186</v>
      </c>
      <c r="C102" s="14">
        <v>27.78</v>
      </c>
      <c r="D102" s="14">
        <v>29.96</v>
      </c>
    </row>
    <row r="103" spans="2:7">
      <c r="B103" s="1" t="s">
        <v>41</v>
      </c>
      <c r="C103" s="14"/>
      <c r="D103" s="14"/>
      <c r="F103" s="16" t="str">
        <f>B103</f>
        <v>Ground Floor Wentworth Chambers A</v>
      </c>
      <c r="G103" s="17" t="s">
        <v>261</v>
      </c>
    </row>
    <row r="104" spans="2:7">
      <c r="B104" s="15" t="s">
        <v>43</v>
      </c>
      <c r="C104" s="14">
        <v>26.56</v>
      </c>
      <c r="D104" s="14">
        <v>27.86</v>
      </c>
    </row>
    <row r="105" spans="2:7">
      <c r="B105" s="15" t="s">
        <v>45</v>
      </c>
      <c r="C105" s="14">
        <v>0</v>
      </c>
      <c r="D105" s="14">
        <v>0</v>
      </c>
    </row>
    <row r="106" spans="2:7">
      <c r="B106" s="15" t="s">
        <v>40</v>
      </c>
      <c r="C106" s="14">
        <v>27.9</v>
      </c>
      <c r="D106" s="14">
        <v>28.54</v>
      </c>
    </row>
    <row r="107" spans="2:7">
      <c r="B107" s="1" t="s">
        <v>39</v>
      </c>
      <c r="C107" s="14"/>
      <c r="D107" s="14"/>
      <c r="F107" s="16" t="str">
        <f>B107</f>
        <v>Henry Davis York A</v>
      </c>
      <c r="G107" s="16">
        <f>GETPIVOTDATA("Blue Run",$B$3,"Name","Melysha Turnbull","Race Team","Henry Davis York A")+GETPIVOTDATA("Blue Run",$B$3,"Name","Ben Macoun","Race Team","Henry Davis York A")+GETPIVOTDATA("Red Run",$B$3,"Name","Melysha Turnbull","Race Team","Henry Davis York A")+GETPIVOTDATA("Red Run",$B$3,"Name","Ben Macoun","Race Team","Henry Davis York A")+GETPIVOTDATA("Blue Run",$B$3,"Name","Ben Fisher","Race Team","Henry Davis York A")+GETPIVOTDATA("Red Run",$B$3,"Name","Ben Fisher","Race Team","Henry Davis York A")</f>
        <v>139.86000000000001</v>
      </c>
    </row>
    <row r="108" spans="2:7">
      <c r="B108" s="15" t="s">
        <v>44</v>
      </c>
      <c r="C108" s="14">
        <v>26.14</v>
      </c>
      <c r="D108" s="14">
        <v>24.35</v>
      </c>
    </row>
    <row r="109" spans="2:7">
      <c r="B109" s="15" t="s">
        <v>46</v>
      </c>
      <c r="C109" s="14">
        <v>24.39</v>
      </c>
      <c r="D109" s="14">
        <v>22.09</v>
      </c>
    </row>
    <row r="110" spans="2:7">
      <c r="B110" s="15" t="s">
        <v>42</v>
      </c>
      <c r="C110" s="14">
        <v>31.33</v>
      </c>
      <c r="D110" s="14">
        <v>30.32</v>
      </c>
    </row>
    <row r="111" spans="2:7">
      <c r="B111" s="15" t="s">
        <v>38</v>
      </c>
      <c r="C111" s="14">
        <v>22.32</v>
      </c>
      <c r="D111" s="14">
        <v>20.57</v>
      </c>
    </row>
    <row r="112" spans="2:7">
      <c r="B112" s="1" t="s">
        <v>233</v>
      </c>
      <c r="C112" s="14"/>
      <c r="D112" s="14"/>
      <c r="F112" s="16" t="str">
        <f>B112</f>
        <v>Henry Davis York B</v>
      </c>
      <c r="G112" s="17" t="s">
        <v>261</v>
      </c>
    </row>
    <row r="113" spans="2:7">
      <c r="B113" s="15" t="s">
        <v>232</v>
      </c>
      <c r="C113" s="14">
        <v>29.68</v>
      </c>
      <c r="D113" s="14">
        <v>29.11</v>
      </c>
    </row>
    <row r="114" spans="2:7">
      <c r="B114" s="15" t="s">
        <v>237</v>
      </c>
      <c r="C114" s="14">
        <v>0</v>
      </c>
      <c r="D114" s="14">
        <v>0</v>
      </c>
    </row>
    <row r="115" spans="2:7">
      <c r="B115" s="15" t="s">
        <v>235</v>
      </c>
      <c r="C115" s="14">
        <v>0</v>
      </c>
      <c r="D115" s="14">
        <v>0</v>
      </c>
    </row>
    <row r="116" spans="2:7">
      <c r="B116" s="15" t="s">
        <v>239</v>
      </c>
      <c r="C116" s="14">
        <v>31.68</v>
      </c>
      <c r="D116" s="14">
        <v>30.79</v>
      </c>
    </row>
    <row r="117" spans="2:7">
      <c r="B117" s="1" t="s">
        <v>131</v>
      </c>
      <c r="C117" s="14"/>
      <c r="D117" s="14"/>
      <c r="F117" s="16" t="str">
        <f>B117</f>
        <v>Henry Davis York C</v>
      </c>
      <c r="G117" s="16">
        <f>GETPIVOTDATA("Red Run",$B$3,"Name","Scarlet Reid","Race Team","Henry Davis York C")+GETPIVOTDATA("Blue Run",$B$3,"Name","Scarlet Reid","Race Team","Henry Davis York C")+GETPIVOTDATA("Red Run",$B$3,"Name","Bronwyn Maynard","Race Team","Henry Davis York C")+GETPIVOTDATA("Red Run",$B$3,"Name","Michael Bampton","Race Team","Henry Davis York C")+GETPIVOTDATA("Blue Run",$B$3,"Name","Michael Bampton","Race Team","Henry Davis York C")+GETPIVOTDATA("Red Run",$B$3,"Name","Ben McCosker","Race Team","Henry Davis York C")</f>
        <v>163.25</v>
      </c>
    </row>
    <row r="118" spans="2:7">
      <c r="B118" s="15" t="s">
        <v>138</v>
      </c>
      <c r="C118" s="14">
        <v>30.31</v>
      </c>
      <c r="D118" s="14">
        <v>32.14</v>
      </c>
    </row>
    <row r="119" spans="2:7">
      <c r="B119" s="15" t="s">
        <v>136</v>
      </c>
      <c r="C119" s="14">
        <v>26.16</v>
      </c>
      <c r="D119" s="14">
        <v>0</v>
      </c>
    </row>
    <row r="120" spans="2:7">
      <c r="B120" s="15" t="s">
        <v>133</v>
      </c>
      <c r="C120" s="14">
        <v>27.99</v>
      </c>
      <c r="D120" s="14">
        <v>27.85</v>
      </c>
    </row>
    <row r="121" spans="2:7">
      <c r="B121" s="15" t="s">
        <v>130</v>
      </c>
      <c r="C121" s="14">
        <v>25.72</v>
      </c>
      <c r="D121" s="14">
        <v>25.22</v>
      </c>
    </row>
    <row r="122" spans="2:7">
      <c r="B122" s="1" t="s">
        <v>176</v>
      </c>
      <c r="C122" s="14"/>
      <c r="D122" s="14"/>
      <c r="F122" s="16" t="str">
        <f>B122</f>
        <v>Henry Davis York Composite A</v>
      </c>
      <c r="G122" s="16">
        <f>SUM(C123:D125)</f>
        <v>158.32999999999998</v>
      </c>
    </row>
    <row r="123" spans="2:7">
      <c r="B123" s="15" t="s">
        <v>198</v>
      </c>
      <c r="C123" s="14">
        <v>23.61</v>
      </c>
      <c r="D123" s="14">
        <v>24.65</v>
      </c>
    </row>
    <row r="124" spans="2:7">
      <c r="B124" s="15" t="s">
        <v>175</v>
      </c>
      <c r="C124" s="14">
        <v>29.95</v>
      </c>
      <c r="D124" s="14">
        <v>31.24</v>
      </c>
    </row>
    <row r="125" spans="2:7">
      <c r="B125" s="15" t="s">
        <v>177</v>
      </c>
      <c r="C125" s="14">
        <v>24.3</v>
      </c>
      <c r="D125" s="14">
        <v>24.58</v>
      </c>
    </row>
    <row r="126" spans="2:7">
      <c r="B126" s="15" t="s">
        <v>188</v>
      </c>
      <c r="C126" s="14">
        <v>42.97</v>
      </c>
      <c r="D126" s="14">
        <v>0</v>
      </c>
    </row>
    <row r="127" spans="2:7">
      <c r="B127" s="1" t="s">
        <v>213</v>
      </c>
      <c r="C127" s="14"/>
      <c r="D127" s="14"/>
      <c r="F127" s="16" t="str">
        <f>B127</f>
        <v>Henry Davis York D</v>
      </c>
      <c r="G127" s="16">
        <f>GETPIVOTDATA("Blue Run",$B$3,"Name","Matt Hundt","Race Team","Henry Davis York D")+GETPIVOTDATA("Blue Run",$B$3,"Name","David Gilham","Race Team","Henry Davis York D")+GETPIVOTDATA("Red Run",$B$3,"Name","David Gilham","Race Team","Henry Davis York D")+GETPIVOTDATA("Blue Run",$B$3,"Name","Elizabeth Mason","Race Team","Henry Davis York D")+GETPIVOTDATA("Red Run",$B$3,"Name","Elizabeth Mason","Race Team","Henry Davis York D")+GETPIVOTDATA("Red Run",$B$3,"Name","Elizabeth Mason","Race Team","Henry Davis York D")</f>
        <v>289.57</v>
      </c>
    </row>
    <row r="128" spans="2:7">
      <c r="B128" s="15" t="s">
        <v>212</v>
      </c>
      <c r="C128" s="14">
        <v>34.700000000000003</v>
      </c>
      <c r="D128" s="14">
        <v>34.909999999999997</v>
      </c>
    </row>
    <row r="129" spans="2:7">
      <c r="B129" s="15" t="s">
        <v>215</v>
      </c>
      <c r="C129" s="14">
        <v>0</v>
      </c>
      <c r="D129" s="14">
        <v>0</v>
      </c>
    </row>
    <row r="130" spans="2:7">
      <c r="B130" s="15" t="s">
        <v>217</v>
      </c>
      <c r="C130" s="14">
        <v>69.59</v>
      </c>
      <c r="D130" s="14">
        <v>56.6</v>
      </c>
    </row>
    <row r="131" spans="2:7">
      <c r="B131" s="15" t="s">
        <v>219</v>
      </c>
      <c r="C131" s="14">
        <v>0</v>
      </c>
      <c r="D131" s="14">
        <v>24.18</v>
      </c>
    </row>
    <row r="132" spans="2:7">
      <c r="B132" s="1" t="s">
        <v>61</v>
      </c>
      <c r="C132" s="14"/>
      <c r="D132" s="14"/>
      <c r="F132" s="16" t="str">
        <f>B132</f>
        <v>Herbert Smith Freehills A</v>
      </c>
      <c r="G132" s="16">
        <f>GETPIVOTDATA("Blue Run",$B$3,"Name","Sam Brown","Race Team","Herbert Smith Freehills A")+GETPIVOTDATA("Red Run",$B$3,"Name","Sam Brown","Race Team","Herbert Smith Freehills A")+GETPIVOTDATA("Red Run",$B$3,"Name","Henry Shatwell","Race Team","Herbert Smith Freehills A")+GETPIVOTDATA("Red Run",$B$3,"Name","David Grainger","Race Team","Herbert Smith Freehills A")+GETPIVOTDATA("Blue Run",$B$3,"Name","David Grainger","Race Team","Herbert Smith Freehills A")+GETPIVOTDATA("Blue Run",$B$3,"Name","Henry Shatwell","Race Team","Herbert Smith Freehills A")</f>
        <v>124.83</v>
      </c>
    </row>
    <row r="133" spans="2:7">
      <c r="B133" s="15" t="s">
        <v>65</v>
      </c>
      <c r="C133" s="14">
        <v>20.81</v>
      </c>
      <c r="D133" s="14">
        <v>21.74</v>
      </c>
    </row>
    <row r="134" spans="2:7">
      <c r="B134" s="15" t="s">
        <v>67</v>
      </c>
      <c r="C134" s="14">
        <v>20.81</v>
      </c>
      <c r="D134" s="14">
        <v>20.91</v>
      </c>
    </row>
    <row r="135" spans="2:7">
      <c r="B135" s="15" t="s">
        <v>63</v>
      </c>
      <c r="C135" s="14">
        <v>0</v>
      </c>
      <c r="D135" s="14">
        <v>23.2</v>
      </c>
    </row>
    <row r="136" spans="2:7">
      <c r="B136" s="15" t="s">
        <v>60</v>
      </c>
      <c r="C136" s="14">
        <v>20.46</v>
      </c>
      <c r="D136" s="14">
        <v>20.100000000000001</v>
      </c>
    </row>
    <row r="137" spans="2:7">
      <c r="B137" s="1" t="s">
        <v>162</v>
      </c>
      <c r="C137" s="14"/>
      <c r="D137" s="14"/>
      <c r="F137" s="16" t="str">
        <f>B137</f>
        <v>Herbert Smith Freehills B</v>
      </c>
      <c r="G137" s="16">
        <f>GETPIVOTDATA("Blue Run",$B$3,"Name","Richard Burgess","Race Team","Herbert Smith Freehills B")+GETPIVOTDATA("Red Run",$B$3,"Name","Richard Burgess","Race Team","Herbert Smith Freehills B")+GETPIVOTDATA("Red Run",$B$3,"Name","Michael Compton","Race Team","Herbert Smith Freehills B")+GETPIVOTDATA("Blue Run",$B$3,"Name","Justin Pelly","Race Team","Herbert Smith Freehills B")+GETPIVOTDATA("Blue Run",$B$3,"Name","Michael Compton","Race Team","Herbert Smith Freehills B")+GETPIVOTDATA("Blue Run",$B$3,"Name","Michael Compton","Race Team","Herbert Smith Freehills B")</f>
        <v>329.84999999999997</v>
      </c>
    </row>
    <row r="138" spans="2:7">
      <c r="B138" s="15" t="s">
        <v>168</v>
      </c>
      <c r="C138" s="14">
        <v>0</v>
      </c>
      <c r="D138" s="14">
        <v>23.37</v>
      </c>
    </row>
    <row r="139" spans="2:7">
      <c r="B139" s="15" t="s">
        <v>166</v>
      </c>
      <c r="C139" s="14">
        <v>0</v>
      </c>
      <c r="D139" s="14">
        <v>0</v>
      </c>
    </row>
    <row r="140" spans="2:7">
      <c r="B140" s="15" t="s">
        <v>161</v>
      </c>
      <c r="C140" s="14">
        <v>24.67</v>
      </c>
      <c r="D140" s="14">
        <v>113.21</v>
      </c>
    </row>
    <row r="141" spans="2:7">
      <c r="B141" s="15" t="s">
        <v>164</v>
      </c>
      <c r="C141" s="14">
        <v>27.15</v>
      </c>
      <c r="D141" s="14">
        <v>28.24</v>
      </c>
    </row>
    <row r="142" spans="2:7">
      <c r="B142" s="1" t="s">
        <v>209</v>
      </c>
      <c r="C142" s="14"/>
      <c r="D142" s="14"/>
      <c r="F142" s="16" t="str">
        <f>B142</f>
        <v>Herbert Smith Freehills C</v>
      </c>
      <c r="G142" s="17" t="s">
        <v>261</v>
      </c>
    </row>
    <row r="143" spans="2:7">
      <c r="B143" s="15" t="s">
        <v>238</v>
      </c>
      <c r="C143" s="14">
        <v>30.68</v>
      </c>
      <c r="D143" s="14">
        <v>29.6</v>
      </c>
    </row>
    <row r="144" spans="2:7">
      <c r="B144" s="15" t="s">
        <v>208</v>
      </c>
      <c r="C144" s="14">
        <v>0</v>
      </c>
      <c r="D144" s="14">
        <v>0</v>
      </c>
    </row>
    <row r="145" spans="2:7">
      <c r="B145" s="1" t="s">
        <v>4</v>
      </c>
      <c r="C145" s="14"/>
      <c r="D145" s="14"/>
      <c r="F145" s="16" t="str">
        <f>B145</f>
        <v>Hicksons A</v>
      </c>
      <c r="G145" s="16">
        <f>GETPIVOTDATA("Red Run",$B$3,"Name","John Markos","Race Team","Hicksons A")+GETPIVOTDATA("Red Run",$B$3,"Name","Anne Sandeman","Race Team","Hicksons A")+GETPIVOTDATA("Red Run",$B$3,"Name","Stewart Cameron","Race Team","Hicksons A")+GETPIVOTDATA("Blue Run",$B$3,"Name","Stewart Cameron","Race Team","Hicksons A")+GETPIVOTDATA("Blue Run",$B$3,"Name","Anne Sandeman","Race Team","Hicksons A")+GETPIVOTDATA("Red Run",$B$3,"Name","Sean Cameron","Race Team","Hicksons A")</f>
        <v>140.17999999999998</v>
      </c>
    </row>
    <row r="146" spans="2:7">
      <c r="B146" s="15" t="s">
        <v>8</v>
      </c>
      <c r="C146" s="14">
        <v>22.53</v>
      </c>
      <c r="D146" s="14">
        <v>23.82</v>
      </c>
    </row>
    <row r="147" spans="2:7">
      <c r="B147" s="15" t="s">
        <v>253</v>
      </c>
      <c r="C147" s="14">
        <v>21.82</v>
      </c>
      <c r="D147" s="14">
        <v>29.36</v>
      </c>
    </row>
    <row r="148" spans="2:7">
      <c r="B148" s="15" t="s">
        <v>7</v>
      </c>
      <c r="C148" s="14">
        <v>26.88</v>
      </c>
      <c r="D148" s="14">
        <v>35.82</v>
      </c>
    </row>
    <row r="149" spans="2:7">
      <c r="B149" s="15" t="s">
        <v>5</v>
      </c>
      <c r="C149" s="14">
        <v>22</v>
      </c>
      <c r="D149" s="14">
        <v>23.13</v>
      </c>
    </row>
    <row r="150" spans="2:7">
      <c r="B150" s="1" t="s">
        <v>140</v>
      </c>
      <c r="C150" s="14"/>
      <c r="D150" s="14"/>
      <c r="F150" s="16" t="str">
        <f>B150</f>
        <v>Hicksons B</v>
      </c>
      <c r="G150" s="16">
        <f>GETPIVOTDATA("Blue Run",$B$3,"Name","Rod Cameron","Race Team","Hicksons B")+GETPIVOTDATA("Blue Run",$B$3,"Name","Scott Stierli","Race Team","Hicksons B")+GETPIVOTDATA("Red Run",$B$3,"Name","Rod Cameron","Race Team","Hicksons B")+GETPIVOTDATA("Red Run",$B$3,"Name","Scott Finneran","Race Team","Hicksons B")+GETPIVOTDATA("Red Run",$B$3,"Name","Scott Stierli","Race Team","Hicksons B")+GETPIVOTDATA("Red Run",$B$3,"Name","Scott Finneran","Race Team","Hicksons B")</f>
        <v>231.51999999999998</v>
      </c>
    </row>
    <row r="151" spans="2:7">
      <c r="B151" s="15" t="s">
        <v>139</v>
      </c>
      <c r="C151" s="14">
        <v>0</v>
      </c>
      <c r="D151" s="14">
        <v>0</v>
      </c>
    </row>
    <row r="152" spans="2:7">
      <c r="B152" s="15" t="s">
        <v>143</v>
      </c>
      <c r="C152" s="14">
        <v>38.130000000000003</v>
      </c>
      <c r="D152" s="14">
        <v>37.979999999999997</v>
      </c>
    </row>
    <row r="153" spans="2:7">
      <c r="B153" s="15" t="s">
        <v>147</v>
      </c>
      <c r="C153" s="14">
        <v>44.6</v>
      </c>
      <c r="D153" s="14">
        <v>0</v>
      </c>
    </row>
    <row r="154" spans="2:7">
      <c r="B154" s="15" t="s">
        <v>145</v>
      </c>
      <c r="C154" s="14">
        <v>33.97</v>
      </c>
      <c r="D154" s="14">
        <v>32.24</v>
      </c>
    </row>
    <row r="155" spans="2:7">
      <c r="B155" s="1" t="s">
        <v>160</v>
      </c>
      <c r="C155" s="14"/>
      <c r="D155" s="14"/>
      <c r="F155" s="16" t="str">
        <f>B155</f>
        <v>Hicksons C</v>
      </c>
      <c r="G155" s="17" t="s">
        <v>261</v>
      </c>
    </row>
    <row r="156" spans="2:7">
      <c r="B156" s="15" t="s">
        <v>165</v>
      </c>
      <c r="C156" s="14">
        <v>0</v>
      </c>
      <c r="D156" s="14">
        <v>0</v>
      </c>
    </row>
    <row r="157" spans="2:7">
      <c r="B157" s="15" t="s">
        <v>167</v>
      </c>
      <c r="C157" s="14">
        <v>0</v>
      </c>
      <c r="D157" s="14">
        <v>0</v>
      </c>
    </row>
    <row r="158" spans="2:7">
      <c r="B158" s="15" t="s">
        <v>159</v>
      </c>
      <c r="C158" s="14">
        <v>0</v>
      </c>
      <c r="D158" s="14">
        <v>0</v>
      </c>
    </row>
    <row r="159" spans="2:7">
      <c r="B159" s="15" t="s">
        <v>163</v>
      </c>
      <c r="C159" s="14">
        <v>32.979999999999997</v>
      </c>
      <c r="D159" s="14">
        <v>30.71</v>
      </c>
    </row>
    <row r="160" spans="2:7">
      <c r="B160" s="1" t="s">
        <v>20</v>
      </c>
      <c r="C160" s="14"/>
      <c r="D160" s="14"/>
      <c r="F160" s="16" t="str">
        <f>B160</f>
        <v>King &amp; Wood Mallesons A</v>
      </c>
      <c r="G160" s="16">
        <f>GETPIVOTDATA("Blue Run",$B$3,"Name","Patrick McGushin","Race Team","King &amp; Wood Mallesons A")+GETPIVOTDATA("Blue Run",$B$3,"Name","Daniel Dressler","Race Team","King &amp; Wood Mallesons A")+GETPIVOTDATA("Red Run",$B$3,"Name","Daniel Dressler","Race Team","King &amp; Wood Mallesons A")+GETPIVOTDATA("Red Run",$B$3,"Name","Patrick McGushin","Race Team","King &amp; Wood Mallesons A")+GETPIVOTDATA("Blue Run",$B$3,"Name","Jessica Mah","Race Team","King &amp; Wood Mallesons A")+GETPIVOTDATA("Blue Run",$B$3,"Name","Sarah Gant","Race Team","King &amp; Wood Mallesons A")</f>
        <v>130.68</v>
      </c>
    </row>
    <row r="161" spans="2:7">
      <c r="B161" s="15" t="s">
        <v>25</v>
      </c>
      <c r="C161" s="14">
        <v>21.4</v>
      </c>
      <c r="D161" s="14">
        <v>20.77</v>
      </c>
    </row>
    <row r="162" spans="2:7">
      <c r="B162" s="15" t="s">
        <v>23</v>
      </c>
      <c r="C162" s="14">
        <v>24.96</v>
      </c>
      <c r="D162" s="14">
        <v>22.94</v>
      </c>
    </row>
    <row r="163" spans="2:7">
      <c r="B163" s="15" t="s">
        <v>27</v>
      </c>
      <c r="C163" s="14">
        <v>21.97</v>
      </c>
      <c r="D163" s="14">
        <v>20.58</v>
      </c>
    </row>
    <row r="164" spans="2:7">
      <c r="B164" s="15" t="s">
        <v>19</v>
      </c>
      <c r="C164" s="14">
        <v>25.09</v>
      </c>
      <c r="D164" s="14">
        <v>23.02</v>
      </c>
    </row>
    <row r="165" spans="2:7">
      <c r="B165" s="1" t="s">
        <v>100</v>
      </c>
      <c r="C165" s="14"/>
      <c r="D165" s="14"/>
      <c r="F165" s="16" t="str">
        <f>B165</f>
        <v>King &amp; Wood Mallesons B</v>
      </c>
      <c r="G165" s="16">
        <f>GETPIVOTDATA("Blue Run",$B$3,"Name","Ryan Thorne","Race Team","King &amp; Wood Mallesons B")+GETPIVOTDATA("Red Run",$B$3,"Name","Ryan Thorne","Race Team","King &amp; Wood Mallesons B")+GETPIVOTDATA("Blue Run",$B$3,"Name","Tim Stanton","Race Team","King &amp; Wood Mallesons B")+GETPIVOTDATA("Blue Run",$B$3,"Name","Simon Burnett","Race Team","King &amp; Wood Mallesons B")+GETPIVOTDATA("Red Run",$B$3,"Name","Simon Burnett","Race Team","King &amp; Wood Mallesons B")+GETPIVOTDATA("Blue Run",$B$3,"Name","Tracy Liu","Race Team","King &amp; Wood Mallesons B")</f>
        <v>179.2</v>
      </c>
    </row>
    <row r="166" spans="2:7">
      <c r="B166" s="15" t="s">
        <v>99</v>
      </c>
      <c r="C166" s="14">
        <v>29.46</v>
      </c>
      <c r="D166" s="14">
        <v>28.95</v>
      </c>
    </row>
    <row r="167" spans="2:7">
      <c r="B167" s="15" t="s">
        <v>103</v>
      </c>
      <c r="C167" s="14">
        <v>31.08</v>
      </c>
      <c r="D167" s="14">
        <v>29.17</v>
      </c>
    </row>
    <row r="168" spans="2:7">
      <c r="B168" s="15" t="s">
        <v>106</v>
      </c>
      <c r="C168" s="14">
        <v>31.51</v>
      </c>
      <c r="D168" s="14">
        <v>29.35</v>
      </c>
    </row>
    <row r="169" spans="2:7">
      <c r="B169" s="15" t="s">
        <v>108</v>
      </c>
      <c r="C169" s="14">
        <v>32.03</v>
      </c>
      <c r="D169" s="14">
        <v>31.19</v>
      </c>
    </row>
    <row r="170" spans="2:7">
      <c r="B170" s="1" t="s">
        <v>102</v>
      </c>
      <c r="C170" s="14"/>
      <c r="D170" s="14"/>
      <c r="F170" s="16" t="str">
        <f>B170</f>
        <v>King &amp; Wood Mallesons C</v>
      </c>
      <c r="G170" s="16">
        <f>SUM(C172:D174)</f>
        <v>191.25000000000003</v>
      </c>
    </row>
    <row r="171" spans="2:7">
      <c r="B171" s="15" t="s">
        <v>172</v>
      </c>
      <c r="C171" s="14">
        <v>0</v>
      </c>
      <c r="D171" s="14">
        <v>0</v>
      </c>
    </row>
    <row r="172" spans="2:7">
      <c r="B172" s="15" t="s">
        <v>109</v>
      </c>
      <c r="C172" s="14">
        <v>21.55</v>
      </c>
      <c r="D172" s="14">
        <v>22.35</v>
      </c>
    </row>
    <row r="173" spans="2:7">
      <c r="B173" s="15" t="s">
        <v>101</v>
      </c>
      <c r="C173" s="14">
        <v>31.48</v>
      </c>
      <c r="D173" s="14">
        <v>29.73</v>
      </c>
    </row>
    <row r="174" spans="2:7">
      <c r="B174" s="15" t="s">
        <v>174</v>
      </c>
      <c r="C174" s="14">
        <v>45.05</v>
      </c>
      <c r="D174" s="14">
        <v>41.09</v>
      </c>
    </row>
    <row r="175" spans="2:7">
      <c r="B175" s="1" t="s">
        <v>105</v>
      </c>
      <c r="C175" s="14"/>
      <c r="D175" s="14"/>
      <c r="F175" s="16" t="str">
        <f>B175</f>
        <v>King &amp; Wood Mallesons D</v>
      </c>
      <c r="G175" s="17" t="s">
        <v>261</v>
      </c>
    </row>
    <row r="176" spans="2:7">
      <c r="B176" s="15" t="s">
        <v>107</v>
      </c>
      <c r="C176" s="14">
        <v>0</v>
      </c>
      <c r="D176" s="14">
        <v>0</v>
      </c>
    </row>
    <row r="177" spans="2:7">
      <c r="B177" s="15" t="s">
        <v>104</v>
      </c>
      <c r="C177" s="14">
        <v>0</v>
      </c>
      <c r="D177" s="14">
        <v>0</v>
      </c>
    </row>
    <row r="178" spans="2:7">
      <c r="B178" s="1" t="s">
        <v>10</v>
      </c>
      <c r="C178" s="14"/>
      <c r="D178" s="14"/>
      <c r="F178" s="16" t="str">
        <f>B178</f>
        <v>McCullough Robertson A</v>
      </c>
      <c r="G178" s="16">
        <f>GETPIVOTDATA("Blue Run",$B$3,"Name","Reuben Bramanathan","Race Team","McCullough Robertson A")+GETPIVOTDATA("Blue Run",$B$3,"Name","Jen Bradley","Race Team","McCullough Robertson A")+GETPIVOTDATA("Red Run",$B$3,"Name","Jen Bradley","Race Team","McCullough Robertson A")+GETPIVOTDATA("Red Run",$B$3,"Name","Reuben Bramanathan","Race Team","McCullough Robertson A")+GETPIVOTDATA("Blue Run",$B$3,"Name","Jeremy Perier","Race Team","McCullough Robertson A")+GETPIVOTDATA("Red Run",$B$3,"Name","Stuart MacNaughton","Race Team","McCullough Robertson A")</f>
        <v>146.13999999999999</v>
      </c>
    </row>
    <row r="179" spans="2:7">
      <c r="B179" s="15" t="s">
        <v>9</v>
      </c>
      <c r="C179" s="14">
        <v>23.21</v>
      </c>
      <c r="D179" s="14">
        <v>21.94</v>
      </c>
    </row>
    <row r="180" spans="2:7">
      <c r="B180" s="15" t="s">
        <v>15</v>
      </c>
      <c r="C180" s="14">
        <v>29.56</v>
      </c>
      <c r="D180" s="14">
        <v>27.13</v>
      </c>
    </row>
    <row r="181" spans="2:7">
      <c r="B181" s="15" t="s">
        <v>13</v>
      </c>
      <c r="C181" s="14">
        <v>22.84</v>
      </c>
      <c r="D181" s="14">
        <v>21.88</v>
      </c>
    </row>
    <row r="182" spans="2:7">
      <c r="B182" s="15" t="s">
        <v>17</v>
      </c>
      <c r="C182" s="14">
        <v>29.14</v>
      </c>
      <c r="D182" s="14">
        <v>29.3</v>
      </c>
    </row>
    <row r="183" spans="2:7">
      <c r="B183" s="1" t="s">
        <v>170</v>
      </c>
      <c r="C183" s="14"/>
      <c r="D183" s="14"/>
      <c r="F183" s="16" t="str">
        <f>B183</f>
        <v>McCullough Robertson B</v>
      </c>
      <c r="G183" s="16">
        <f>SUM(C184:D186)</f>
        <v>193.14000000000001</v>
      </c>
    </row>
    <row r="184" spans="2:7">
      <c r="B184" s="15" t="s">
        <v>171</v>
      </c>
      <c r="C184" s="14">
        <v>31.37</v>
      </c>
      <c r="D184" s="14">
        <v>31.88</v>
      </c>
    </row>
    <row r="185" spans="2:7">
      <c r="B185" s="15" t="s">
        <v>173</v>
      </c>
      <c r="C185" s="14">
        <v>38.380000000000003</v>
      </c>
      <c r="D185" s="14">
        <v>36.96</v>
      </c>
    </row>
    <row r="186" spans="2:7">
      <c r="B186" s="15" t="s">
        <v>169</v>
      </c>
      <c r="C186" s="14">
        <v>31.83</v>
      </c>
      <c r="D186" s="14">
        <v>22.72</v>
      </c>
    </row>
    <row r="187" spans="2:7">
      <c r="B187" s="1" t="s">
        <v>12</v>
      </c>
      <c r="C187" s="14"/>
      <c r="D187" s="14"/>
      <c r="F187" s="16" t="str">
        <f>B187</f>
        <v>Mills Oakley Lawyers A</v>
      </c>
      <c r="G187" s="16">
        <f>GETPIVOTDATA("Red Run",$B$3,"Name","Andrew Wallis","Race Team","Mills Oakley Lawyers A")+GETPIVOTDATA("Blue Run",$B$3,"Name","Andrew Wallis","Race Team","Mills Oakley Lawyers A")+GETPIVOTDATA("Red Run",$B$3,"Name","Clementine Baker","Race Team","Mills Oakley Lawyers A")+GETPIVOTDATA("Red Run",$B$3,"Name","Martin Williams","Race Team","Mills Oakley Lawyers A")+GETPIVOTDATA("Blue Run",$B$3,"Name","Martin Williams","Race Team","Mills Oakley Lawyers A")+GETPIVOTDATA("Red Run",$B$3,"Name","Vlad Vishney","Race Team","Mills Oakley Lawyers A")</f>
        <v>128.54</v>
      </c>
    </row>
    <row r="188" spans="2:7">
      <c r="B188" s="15" t="s">
        <v>14</v>
      </c>
      <c r="C188" s="14">
        <v>20.18</v>
      </c>
      <c r="D188" s="14">
        <v>22.29</v>
      </c>
    </row>
    <row r="189" spans="2:7">
      <c r="B189" s="15" t="s">
        <v>11</v>
      </c>
      <c r="C189" s="14">
        <v>22.83</v>
      </c>
      <c r="D189" s="14">
        <v>36.04</v>
      </c>
    </row>
    <row r="190" spans="2:7">
      <c r="B190" s="15" t="s">
        <v>16</v>
      </c>
      <c r="C190" s="14">
        <v>19.829999999999998</v>
      </c>
      <c r="D190" s="14">
        <v>21.83</v>
      </c>
    </row>
    <row r="191" spans="2:7">
      <c r="B191" s="15" t="s">
        <v>18</v>
      </c>
      <c r="C191" s="14">
        <v>21.58</v>
      </c>
      <c r="D191" s="14">
        <v>0</v>
      </c>
    </row>
    <row r="192" spans="2:7">
      <c r="B192" s="1" t="s">
        <v>231</v>
      </c>
      <c r="C192" s="14"/>
      <c r="D192" s="14"/>
      <c r="F192" s="16" t="str">
        <f>B192</f>
        <v>Mills Oakley Lawyers B</v>
      </c>
      <c r="G192" s="16">
        <f>SUM(C193:D195)</f>
        <v>176.5</v>
      </c>
    </row>
    <row r="193" spans="2:7">
      <c r="B193" s="15" t="s">
        <v>234</v>
      </c>
      <c r="C193" s="14">
        <v>26.91</v>
      </c>
      <c r="D193" s="14">
        <v>25.66</v>
      </c>
    </row>
    <row r="194" spans="2:7">
      <c r="B194" s="15" t="s">
        <v>236</v>
      </c>
      <c r="C194" s="14">
        <v>30.38</v>
      </c>
      <c r="D194" s="14">
        <v>29.93</v>
      </c>
    </row>
    <row r="195" spans="2:7">
      <c r="B195" s="15" t="s">
        <v>230</v>
      </c>
      <c r="C195" s="14">
        <v>32.72</v>
      </c>
      <c r="D195" s="14">
        <v>30.9</v>
      </c>
    </row>
    <row r="196" spans="2:7">
      <c r="B196" s="1" t="s">
        <v>69</v>
      </c>
      <c r="C196" s="14"/>
      <c r="D196" s="14"/>
      <c r="F196" s="16" t="str">
        <f>B196</f>
        <v>Moray &amp; Agnew  A</v>
      </c>
      <c r="G196" s="16">
        <f>GETPIVOTDATA("Blue Run",$B$3,"Name","Geoff Connellan","Race Team","Moray &amp; Agnew  A")+GETPIVOTDATA("Blue Run",$B$3,"Name","Christopher Dennett","Race Team","Moray &amp; Agnew  A")+GETPIVOTDATA("Blue Run",$B$3,"Name","Bianca Wallace","Race Team","Moray &amp; Agnew  A")+GETPIVOTDATA("Red Run",$B$3,"Name","Bianca Wallace","Race Team","Moray &amp; Agnew  A")+GETPIVOTDATA("Red Run",$B$3,"Name","Christopher Dennett","Race Team","Moray &amp; Agnew  A")+GETPIVOTDATA("Blue Run",$B$3,"Name","Prue Loader","Race Team","Moray &amp; Agnew  A")</f>
        <v>140.63</v>
      </c>
    </row>
    <row r="197" spans="2:7">
      <c r="B197" s="15" t="s">
        <v>68</v>
      </c>
      <c r="C197" s="14">
        <v>23.22</v>
      </c>
      <c r="D197" s="14">
        <v>23.68</v>
      </c>
    </row>
    <row r="198" spans="2:7">
      <c r="B198" s="15" t="s">
        <v>72</v>
      </c>
      <c r="C198" s="14">
        <v>23.34</v>
      </c>
      <c r="D198" s="14">
        <v>22.68</v>
      </c>
    </row>
    <row r="199" spans="2:7">
      <c r="B199" s="15" t="s">
        <v>74</v>
      </c>
      <c r="C199" s="14">
        <v>26.04</v>
      </c>
      <c r="D199" s="14">
        <v>22.84</v>
      </c>
    </row>
    <row r="200" spans="2:7">
      <c r="B200" s="15" t="s">
        <v>76</v>
      </c>
      <c r="C200" s="14">
        <v>26.61</v>
      </c>
      <c r="D200" s="14">
        <v>24.87</v>
      </c>
    </row>
    <row r="201" spans="2:7">
      <c r="B201" s="1" t="s">
        <v>111</v>
      </c>
      <c r="C201" s="14"/>
      <c r="D201" s="14"/>
      <c r="F201" s="16" t="str">
        <f>B201</f>
        <v>Moray &amp; Agnew  B</v>
      </c>
      <c r="G201" s="16">
        <f>GETPIVOTDATA("Blue Run",$B$3,"Name","Sarah Dobbie","Race Team","Moray &amp; Agnew  B")+GETPIVOTDATA("Red Run",$B$3,"Name","Sarah Dobbie","Race Team","Moray &amp; Agnew  B")+GETPIVOTDATA("Blue Run",$B$3,"Name","Morgan Campbell","Race Team","Moray &amp; Agnew  B")+GETPIVOTDATA("Red Run",$B$3,"Name","Morgan Campbell","Race Team","Moray &amp; Agnew  B")+GETPIVOTDATA("Blue Run",$B$3,"Name","Peter McCarthy","Race Team","Moray &amp; Agnew  B")+GETPIVOTDATA("Blue Run",$B$3,"Name","Seyi Onitri","Race Team","Moray &amp; Agnew  B")</f>
        <v>148.57</v>
      </c>
    </row>
    <row r="202" spans="2:7">
      <c r="B202" s="15" t="s">
        <v>110</v>
      </c>
      <c r="C202" s="14">
        <v>26.16</v>
      </c>
      <c r="D202" s="14">
        <v>24.52</v>
      </c>
    </row>
    <row r="203" spans="2:7">
      <c r="B203" s="15" t="s">
        <v>113</v>
      </c>
      <c r="C203" s="14">
        <v>0</v>
      </c>
      <c r="D203" s="14">
        <v>26.23</v>
      </c>
    </row>
    <row r="204" spans="2:7">
      <c r="B204" s="15" t="s">
        <v>117</v>
      </c>
      <c r="C204" s="14">
        <v>22.65</v>
      </c>
      <c r="D204" s="14">
        <v>21.49</v>
      </c>
    </row>
    <row r="205" spans="2:7">
      <c r="B205" s="15" t="s">
        <v>115</v>
      </c>
      <c r="C205" s="14">
        <v>48.55</v>
      </c>
      <c r="D205" s="14">
        <v>27.52</v>
      </c>
    </row>
    <row r="206" spans="2:7">
      <c r="B206" s="1" t="s">
        <v>223</v>
      </c>
      <c r="C206" s="14"/>
      <c r="D206" s="14"/>
      <c r="F206" s="16" t="str">
        <f>B206</f>
        <v>Moray &amp; Agnew  C</v>
      </c>
      <c r="G206" s="16">
        <f>SUM(C207:D210)</f>
        <v>302.35000000000002</v>
      </c>
    </row>
    <row r="207" spans="2:7">
      <c r="B207" s="15" t="s">
        <v>229</v>
      </c>
      <c r="C207" s="14">
        <v>0</v>
      </c>
      <c r="D207" s="14">
        <v>45.36</v>
      </c>
    </row>
    <row r="208" spans="2:7">
      <c r="B208" s="15" t="s">
        <v>227</v>
      </c>
      <c r="C208" s="14">
        <v>0</v>
      </c>
      <c r="D208" s="14">
        <v>81.22</v>
      </c>
    </row>
    <row r="209" spans="2:7">
      <c r="B209" s="15" t="s">
        <v>225</v>
      </c>
      <c r="C209" s="14">
        <v>66.48</v>
      </c>
      <c r="D209" s="14">
        <v>43.02</v>
      </c>
    </row>
    <row r="210" spans="2:7">
      <c r="B210" s="15" t="s">
        <v>222</v>
      </c>
      <c r="C210" s="14">
        <v>33.229999999999997</v>
      </c>
      <c r="D210" s="14">
        <v>33.04</v>
      </c>
    </row>
    <row r="211" spans="2:7">
      <c r="B211" s="1" t="s">
        <v>192</v>
      </c>
      <c r="C211" s="14"/>
      <c r="D211" s="14"/>
      <c r="F211" s="16" t="str">
        <f>B211</f>
        <v>Moray &amp; Agnew  D</v>
      </c>
      <c r="G211" s="17" t="s">
        <v>261</v>
      </c>
    </row>
    <row r="212" spans="2:7">
      <c r="B212" s="15" t="s">
        <v>191</v>
      </c>
      <c r="C212" s="14">
        <v>67.319999999999993</v>
      </c>
      <c r="D212" s="14">
        <v>59.29</v>
      </c>
    </row>
    <row r="213" spans="2:7">
      <c r="B213" s="15" t="s">
        <v>196</v>
      </c>
      <c r="C213" s="14">
        <v>0</v>
      </c>
      <c r="D213" s="14">
        <v>0</v>
      </c>
    </row>
    <row r="214" spans="2:7">
      <c r="B214" s="15" t="s">
        <v>194</v>
      </c>
      <c r="C214" s="14">
        <v>149.25</v>
      </c>
      <c r="D214" s="14">
        <v>116.49</v>
      </c>
    </row>
    <row r="215" spans="2:7">
      <c r="B215" s="1" t="s">
        <v>1</v>
      </c>
      <c r="C215" s="14"/>
      <c r="D215" s="14"/>
      <c r="F215" s="16" t="str">
        <f>B215</f>
        <v>Piper Alderman A</v>
      </c>
      <c r="G215" s="16">
        <f>GETPIVOTDATA("Red Run",$B$3,"Name","Jamie Neill","Race Team","Piper Alderman A")+GETPIVOTDATA("Blue Run",$B$3,"Name","Jamie Neill","Race Team","Piper Alderman A")+GETPIVOTDATA("Blue Run",$B$3,"Name","Frazer Hunt","Race Team","Piper Alderman A")+GETPIVOTDATA("Blue Run",$B$3,"Name","Jack Coles","Race Team","Piper Alderman A")+GETPIVOTDATA("Red Run",$B$3,"Name","Jack Coles","Race Team","Piper Alderman A")+GETPIVOTDATA("Red Run",$B$3,"Name","Frazer Hunt","Race Team","Piper Alderman A")</f>
        <v>137.18</v>
      </c>
    </row>
    <row r="216" spans="2:7">
      <c r="B216" s="15" t="s">
        <v>247</v>
      </c>
      <c r="C216" s="14">
        <v>26.13</v>
      </c>
      <c r="D216" s="14">
        <v>23.1</v>
      </c>
    </row>
    <row r="217" spans="2:7">
      <c r="B217" s="15" t="s">
        <v>249</v>
      </c>
      <c r="C217" s="14">
        <v>24.06</v>
      </c>
      <c r="D217" s="14">
        <v>23.69</v>
      </c>
    </row>
    <row r="218" spans="2:7">
      <c r="B218" s="15" t="s">
        <v>251</v>
      </c>
      <c r="C218" s="14">
        <v>20.96</v>
      </c>
      <c r="D218" s="14">
        <v>19.239999999999998</v>
      </c>
    </row>
    <row r="219" spans="2:7">
      <c r="B219" s="15" t="s">
        <v>245</v>
      </c>
      <c r="C219" s="14">
        <v>42.86</v>
      </c>
      <c r="D219" s="14">
        <v>40.24</v>
      </c>
    </row>
    <row r="220" spans="2:7">
      <c r="B220" s="1" t="s">
        <v>3</v>
      </c>
      <c r="C220" s="14"/>
      <c r="D220" s="14"/>
      <c r="F220" s="16" t="str">
        <f>B220</f>
        <v>Resolve Litigation Lawyers A</v>
      </c>
      <c r="G220" s="17" t="s">
        <v>261</v>
      </c>
    </row>
    <row r="221" spans="2:7">
      <c r="B221" s="15" t="s">
        <v>252</v>
      </c>
      <c r="C221" s="14">
        <v>0</v>
      </c>
      <c r="D221" s="14">
        <v>0</v>
      </c>
    </row>
    <row r="222" spans="2:7">
      <c r="B222" s="15" t="s">
        <v>6</v>
      </c>
      <c r="C222" s="14">
        <v>0</v>
      </c>
      <c r="D222" s="14">
        <v>0</v>
      </c>
    </row>
    <row r="223" spans="2:7">
      <c r="B223" s="15" t="s">
        <v>254</v>
      </c>
      <c r="C223" s="14">
        <v>0</v>
      </c>
      <c r="D223" s="14">
        <v>0</v>
      </c>
    </row>
    <row r="224" spans="2:7">
      <c r="B224" s="1" t="s">
        <v>2</v>
      </c>
      <c r="C224" s="14"/>
      <c r="D224" s="14"/>
      <c r="F224" s="16" t="str">
        <f>B224</f>
        <v>Sixth Floor Selborne Wentworth A</v>
      </c>
      <c r="G224" s="16">
        <f>SUM(C225:D227)</f>
        <v>144.23000000000002</v>
      </c>
    </row>
    <row r="225" spans="2:7">
      <c r="B225" s="15" t="s">
        <v>250</v>
      </c>
      <c r="C225" s="14">
        <v>22.42</v>
      </c>
      <c r="D225" s="14">
        <v>23.54</v>
      </c>
    </row>
    <row r="226" spans="2:7">
      <c r="B226" s="15" t="s">
        <v>246</v>
      </c>
      <c r="C226" s="14">
        <v>21.57</v>
      </c>
      <c r="D226" s="14">
        <v>21.97</v>
      </c>
    </row>
    <row r="227" spans="2:7">
      <c r="B227" s="15" t="s">
        <v>248</v>
      </c>
      <c r="C227" s="14">
        <v>26.9</v>
      </c>
      <c r="D227" s="14">
        <v>27.83</v>
      </c>
    </row>
    <row r="228" spans="2:7">
      <c r="B228" s="1" t="s">
        <v>135</v>
      </c>
      <c r="C228" s="14"/>
      <c r="D228" s="14"/>
      <c r="F228" s="16" t="str">
        <f>B228</f>
        <v>Sixth Floor Selborne Wentworth B</v>
      </c>
      <c r="G228" s="17" t="s">
        <v>261</v>
      </c>
    </row>
    <row r="229" spans="2:7">
      <c r="B229" s="15" t="s">
        <v>134</v>
      </c>
      <c r="C229" s="14">
        <v>36.75</v>
      </c>
      <c r="D229" s="14">
        <v>35.19</v>
      </c>
    </row>
    <row r="230" spans="2:7">
      <c r="B230" s="15" t="s">
        <v>137</v>
      </c>
      <c r="C230" s="14">
        <v>39.28</v>
      </c>
      <c r="D230" s="14">
        <v>41.12</v>
      </c>
    </row>
    <row r="231" spans="2:7">
      <c r="B231" s="1" t="s">
        <v>122</v>
      </c>
      <c r="C231" s="14"/>
      <c r="D231" s="14"/>
      <c r="F231" s="16" t="str">
        <f>B231</f>
        <v>Team Chow A</v>
      </c>
      <c r="G231" s="17" t="s">
        <v>261</v>
      </c>
    </row>
    <row r="232" spans="2:7">
      <c r="B232" s="15" t="s">
        <v>126</v>
      </c>
      <c r="C232" s="14">
        <v>0</v>
      </c>
      <c r="D232" s="14">
        <v>0</v>
      </c>
    </row>
    <row r="233" spans="2:7">
      <c r="B233" s="15" t="s">
        <v>124</v>
      </c>
      <c r="C233" s="14">
        <v>35.39</v>
      </c>
      <c r="D233" s="14">
        <v>41.26</v>
      </c>
    </row>
    <row r="234" spans="2:7">
      <c r="B234" s="15" t="s">
        <v>121</v>
      </c>
      <c r="C234" s="14">
        <v>0</v>
      </c>
      <c r="D234" s="14">
        <v>0</v>
      </c>
    </row>
    <row r="235" spans="2:7">
      <c r="B235" s="1" t="s">
        <v>152</v>
      </c>
      <c r="C235" s="14"/>
      <c r="D235" s="14"/>
      <c r="F235" s="16" t="str">
        <f>B235</f>
        <v>Team Chow B</v>
      </c>
      <c r="G235" s="16">
        <f>GETPIVOTDATA("Red Run",$B$3,"Name","Christopher Chow","Race Team","Team Chow B")+GETPIVOTDATA("Blue Run",$B$3,"Name","Adam Wilzcek","Race Team","Team Chow B")+GETPIVOTDATA("Blue Run",$B$3,"Name","Alec Brown","Race Team","Team Chow B")+GETPIVOTDATA("Red Run",$B$3,"Name","Adam Wilzcek","Race Team","Team Chow B")+GETPIVOTDATA("Red Run",$B$3,"Name","Alec Brown","Race Team","Team Chow B")+GETPIVOTDATA("Blue Run",$B$3,"Name","Ben Sewell","Race Team","Team Chow B")</f>
        <v>131.65</v>
      </c>
    </row>
    <row r="236" spans="2:7">
      <c r="B236" s="15" t="s">
        <v>156</v>
      </c>
      <c r="C236" s="14">
        <v>21.88</v>
      </c>
      <c r="D236" s="14">
        <v>21.66</v>
      </c>
    </row>
    <row r="237" spans="2:7">
      <c r="B237" s="15" t="s">
        <v>154</v>
      </c>
      <c r="C237" s="14">
        <v>21.78</v>
      </c>
      <c r="D237" s="14">
        <v>21.99</v>
      </c>
    </row>
    <row r="238" spans="2:7">
      <c r="B238" s="15" t="s">
        <v>158</v>
      </c>
      <c r="C238" s="14">
        <v>24.79</v>
      </c>
      <c r="D238" s="14">
        <v>24.74</v>
      </c>
    </row>
    <row r="239" spans="2:7">
      <c r="B239" s="15" t="s">
        <v>151</v>
      </c>
      <c r="C239" s="14">
        <v>19.600000000000001</v>
      </c>
      <c r="D239" s="14">
        <v>68.81</v>
      </c>
    </row>
    <row r="240" spans="2:7">
      <c r="B240" s="1" t="s">
        <v>55</v>
      </c>
      <c r="C240" s="14"/>
      <c r="D240" s="14"/>
      <c r="F240" s="16" t="str">
        <f>B240</f>
        <v>The Mooseman A</v>
      </c>
      <c r="G240" s="17" t="s">
        <v>261</v>
      </c>
    </row>
    <row r="241" spans="2:7">
      <c r="B241" s="15" t="s">
        <v>57</v>
      </c>
      <c r="C241" s="14">
        <v>50.34</v>
      </c>
      <c r="D241" s="14">
        <v>56.25</v>
      </c>
    </row>
    <row r="242" spans="2:7">
      <c r="B242" s="15" t="s">
        <v>54</v>
      </c>
      <c r="C242" s="14">
        <v>0</v>
      </c>
      <c r="D242" s="14">
        <v>25.72</v>
      </c>
    </row>
    <row r="243" spans="2:7">
      <c r="B243" s="1" t="s">
        <v>71</v>
      </c>
      <c r="C243" s="14"/>
      <c r="D243" s="14"/>
      <c r="F243" s="16" t="str">
        <f>B243</f>
        <v>Watson Mangioni A</v>
      </c>
      <c r="G243" s="16">
        <f>GETPIVOTDATA("Blue Run",$B$3,"Name","Michael Beaumont","Race Team","Watson Mangioni A")+GETPIVOTDATA("Red Run",$B$3,"Name","Michael Beaumont","Race Team","Watson Mangioni A")+GETPIVOTDATA("Red Run",$B$3,"Name","Elliot Capner","Race Team","Watson Mangioni A")+GETPIVOTDATA("Blue Run",$B$3,"Name","Elliot Capner","Race Team","Watson Mangioni A")+GETPIVOTDATA("Blue Run",$B$3,"Name","Peter Velez","Race Team","Watson Mangioni A")+GETPIVOTDATA("Red Run",$B$3,"Name","Peter Velez","Race Team","Watson Mangioni A")</f>
        <v>167.28</v>
      </c>
    </row>
    <row r="244" spans="2:7">
      <c r="B244" s="15" t="s">
        <v>75</v>
      </c>
      <c r="C244" s="14">
        <v>28.34</v>
      </c>
      <c r="D244" s="14">
        <v>29.96</v>
      </c>
    </row>
    <row r="245" spans="2:7">
      <c r="B245" s="15" t="s">
        <v>73</v>
      </c>
      <c r="C245" s="14">
        <v>24.32</v>
      </c>
      <c r="D245" s="14">
        <v>24.88</v>
      </c>
    </row>
    <row r="246" spans="2:7">
      <c r="B246" s="15" t="s">
        <v>70</v>
      </c>
      <c r="C246" s="14">
        <v>28.82</v>
      </c>
      <c r="D246" s="14">
        <v>30.96</v>
      </c>
    </row>
    <row r="247" spans="2:7">
      <c r="B247" s="15" t="s">
        <v>77</v>
      </c>
      <c r="C247" s="14">
        <v>32.25</v>
      </c>
      <c r="D247" s="14">
        <v>31.22</v>
      </c>
    </row>
    <row r="248" spans="2:7">
      <c r="B248" s="1" t="s">
        <v>221</v>
      </c>
      <c r="C248" s="14"/>
      <c r="D248" s="14"/>
      <c r="F248" s="16" t="str">
        <f>B248</f>
        <v>Watson Mangioni B</v>
      </c>
      <c r="G248" s="16">
        <f>SUM(C250:D252)</f>
        <v>253.74</v>
      </c>
    </row>
    <row r="249" spans="2:7">
      <c r="B249" s="15" t="s">
        <v>228</v>
      </c>
      <c r="C249" s="14">
        <v>0</v>
      </c>
      <c r="D249" s="14">
        <v>0</v>
      </c>
    </row>
    <row r="250" spans="2:7">
      <c r="B250" s="15" t="s">
        <v>220</v>
      </c>
      <c r="C250" s="14">
        <v>32.049999999999997</v>
      </c>
      <c r="D250" s="14">
        <v>29.96</v>
      </c>
    </row>
    <row r="251" spans="2:7">
      <c r="B251" s="15" t="s">
        <v>224</v>
      </c>
      <c r="C251" s="14">
        <v>53.56</v>
      </c>
      <c r="D251" s="14">
        <v>64.19</v>
      </c>
    </row>
    <row r="252" spans="2:7">
      <c r="B252" s="15" t="s">
        <v>226</v>
      </c>
      <c r="C252" s="14">
        <v>35.56</v>
      </c>
      <c r="D252" s="14">
        <v>38.42</v>
      </c>
    </row>
    <row r="253" spans="2:7">
      <c r="B253" s="1" t="s">
        <v>262</v>
      </c>
      <c r="C253" s="14">
        <v>4873.33</v>
      </c>
      <c r="D253" s="14">
        <v>4928.4899999999971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Results</vt:lpstr>
      <vt:lpstr>Team Ranking</vt:lpstr>
      <vt:lpstr>Team Workings</vt:lpstr>
    </vt:vector>
  </TitlesOfParts>
  <Company>Kosciusko Thredbo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Christopher Chow</cp:lastModifiedBy>
  <cp:lastPrinted>2014-08-02T09:42:18Z</cp:lastPrinted>
  <dcterms:created xsi:type="dcterms:W3CDTF">2012-07-12T22:24:07Z</dcterms:created>
  <dcterms:modified xsi:type="dcterms:W3CDTF">2015-02-10T23:46:22Z</dcterms:modified>
</cp:coreProperties>
</file>